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710" tabRatio="771"/>
  </bookViews>
  <sheets>
    <sheet name="入力用" sheetId="5" r:id="rId1"/>
    <sheet name="印刷用" sheetId="4" state="hidden" r:id="rId2"/>
    <sheet name="学校対抗入力用 " sheetId="8" state="hidden" r:id="rId3"/>
  </sheets>
  <definedNames>
    <definedName name="_xlnm.Print_Area" localSheetId="1">印刷用!$A$1:$I$42</definedName>
    <definedName name="_xlnm.Print_Area" localSheetId="0">入力用!$F$15:$K$75</definedName>
    <definedName name="_xlnm.Print_Titles" localSheetId="0">入力用!$15:$15</definedName>
  </definedNames>
  <calcPr calcId="162913"/>
</workbook>
</file>

<file path=xl/calcChain.xml><?xml version="1.0" encoding="utf-8"?>
<calcChain xmlns="http://schemas.openxmlformats.org/spreadsheetml/2006/main">
  <c r="K11" i="5" l="1"/>
  <c r="K13" i="5"/>
  <c r="K12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K9" i="5"/>
  <c r="D75" i="5" l="1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C17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9" i="5"/>
  <c r="C59" i="5"/>
  <c r="E58" i="5"/>
  <c r="C58" i="5"/>
  <c r="E57" i="5"/>
  <c r="C57" i="5"/>
  <c r="E56" i="5"/>
  <c r="C56" i="5"/>
  <c r="E55" i="5"/>
  <c r="C55" i="5"/>
  <c r="E54" i="5"/>
  <c r="C54" i="5"/>
  <c r="E53" i="5"/>
  <c r="C53" i="5"/>
  <c r="E52" i="5"/>
  <c r="C52" i="5"/>
  <c r="E51" i="5"/>
  <c r="C51" i="5"/>
  <c r="E50" i="5"/>
  <c r="C50" i="5"/>
  <c r="E49" i="5"/>
  <c r="C49" i="5"/>
  <c r="E48" i="5"/>
  <c r="C48" i="5"/>
  <c r="E47" i="5"/>
  <c r="C47" i="5"/>
  <c r="E46" i="5"/>
  <c r="C46" i="5"/>
  <c r="E45" i="5"/>
  <c r="C45" i="5"/>
  <c r="E44" i="5"/>
  <c r="C44" i="5"/>
  <c r="E43" i="5"/>
  <c r="C43" i="5"/>
  <c r="E42" i="5"/>
  <c r="C42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E16" i="5"/>
  <c r="C16" i="5"/>
  <c r="F16" i="5" l="1"/>
  <c r="F17" i="5" l="1"/>
  <c r="F18" i="5"/>
  <c r="F19" i="5"/>
  <c r="P19" i="5"/>
  <c r="F20" i="5"/>
  <c r="P20" i="5"/>
  <c r="F21" i="5"/>
  <c r="P21" i="5"/>
  <c r="F22" i="5"/>
  <c r="P22" i="5"/>
  <c r="F23" i="5"/>
  <c r="P23" i="5"/>
  <c r="F24" i="5"/>
  <c r="P24" i="5"/>
  <c r="F25" i="5"/>
  <c r="P25" i="5"/>
  <c r="F26" i="5"/>
  <c r="P26" i="5"/>
  <c r="F27" i="5"/>
  <c r="P27" i="5"/>
  <c r="F28" i="5"/>
  <c r="P28" i="5"/>
  <c r="F29" i="5"/>
  <c r="P29" i="5"/>
  <c r="F30" i="5"/>
  <c r="P30" i="5"/>
  <c r="F31" i="5"/>
  <c r="P31" i="5"/>
  <c r="F32" i="5"/>
  <c r="P32" i="5"/>
  <c r="F33" i="5"/>
  <c r="P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C11" i="4"/>
  <c r="C12" i="4"/>
  <c r="C13" i="4"/>
  <c r="C14" i="4"/>
  <c r="C15" i="4"/>
  <c r="C16" i="4"/>
  <c r="C17" i="4"/>
  <c r="C18" i="4"/>
  <c r="C19" i="4"/>
  <c r="C20" i="4"/>
  <c r="C21" i="4"/>
  <c r="C22" i="4"/>
  <c r="C28" i="4"/>
  <c r="A12" i="8"/>
  <c r="A13" i="8"/>
  <c r="A14" i="8"/>
  <c r="A15" i="8"/>
  <c r="A16" i="8"/>
  <c r="A17" i="8"/>
  <c r="A18" i="8"/>
  <c r="A19" i="8"/>
</calcChain>
</file>

<file path=xl/sharedStrings.xml><?xml version="1.0" encoding="utf-8"?>
<sst xmlns="http://schemas.openxmlformats.org/spreadsheetml/2006/main" count="115" uniqueCount="50">
  <si>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</si>
  <si>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</si>
  <si>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</si>
  <si>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申　込　書</t>
    <rPh sb="0" eb="1">
      <t>サル</t>
    </rPh>
    <rPh sb="2" eb="3">
      <t>コミ</t>
    </rPh>
    <rPh sb="4" eb="5">
      <t>ショ</t>
    </rPh>
    <phoneticPr fontId="1"/>
  </si>
  <si>
    <t>学校対抗</t>
    <rPh sb="0" eb="2">
      <t>ガッコウ</t>
    </rPh>
    <rPh sb="2" eb="4">
      <t>タイコウ</t>
    </rPh>
    <phoneticPr fontId="1"/>
  </si>
  <si>
    <t>平成３０年度　福岡県高等学校卓球新人大会　中部ブロック予選会</t>
    <phoneticPr fontId="1"/>
  </si>
  <si>
    <t>※ランキング順に記入してください。</t>
    <rPh sb="6" eb="7">
      <t>ジュン</t>
    </rPh>
    <rPh sb="8" eb="10">
      <t>キニュウ</t>
    </rPh>
    <phoneticPr fontId="1"/>
  </si>
  <si>
    <t>引率責任者</t>
    <rPh sb="0" eb="2">
      <t>インソツ</t>
    </rPh>
    <rPh sb="2" eb="5">
      <t>セキニンシャ</t>
    </rPh>
    <phoneticPr fontId="1"/>
  </si>
  <si>
    <t>　　上記の者は本校在校生で、本大会に出場することを認め、参加申し込みをいたします。</t>
    <rPh sb="2" eb="4">
      <t>ジョウキ</t>
    </rPh>
    <rPh sb="5" eb="6">
      <t>モノ</t>
    </rPh>
    <rPh sb="7" eb="9">
      <t>ホンコウ</t>
    </rPh>
    <rPh sb="9" eb="12">
      <t>ザイコウセイ</t>
    </rPh>
    <rPh sb="14" eb="17">
      <t>ホンタイカイ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1"/>
  </si>
  <si>
    <t>　　高体連個人情報に関する取り扱いについては、大会要項の記載事項を承諾した上で参加申し込みをする</t>
    <rPh sb="2" eb="5">
      <t>コウタイレン</t>
    </rPh>
    <rPh sb="5" eb="7">
      <t>コジン</t>
    </rPh>
    <rPh sb="7" eb="9">
      <t>ジョウホウ</t>
    </rPh>
    <rPh sb="10" eb="11">
      <t>カン</t>
    </rPh>
    <rPh sb="13" eb="14">
      <t>ト</t>
    </rPh>
    <rPh sb="15" eb="16">
      <t>アツカ</t>
    </rPh>
    <rPh sb="23" eb="25">
      <t>タイカイ</t>
    </rPh>
    <rPh sb="25" eb="27">
      <t>ヨウコウ</t>
    </rPh>
    <rPh sb="28" eb="30">
      <t>キサイ</t>
    </rPh>
    <rPh sb="30" eb="32">
      <t>ジコウ</t>
    </rPh>
    <rPh sb="33" eb="35">
      <t>ショウダク</t>
    </rPh>
    <rPh sb="37" eb="38">
      <t>ウエ</t>
    </rPh>
    <rPh sb="39" eb="41">
      <t>サンカ</t>
    </rPh>
    <rPh sb="41" eb="42">
      <t>モウ</t>
    </rPh>
    <rPh sb="43" eb="44">
      <t>コ</t>
    </rPh>
    <phoneticPr fontId="1"/>
  </si>
  <si>
    <t>　ことを同意します。</t>
    <rPh sb="4" eb="6">
      <t>ドウイ</t>
    </rPh>
    <phoneticPr fontId="1"/>
  </si>
  <si>
    <t>　　　　　　　　　　　　　　　　　　　　　　　西　南　学　院　高等学校長　　　　　　　　中　根　　広　秋　　　　印</t>
    <rPh sb="23" eb="24">
      <t>ニシ</t>
    </rPh>
    <rPh sb="25" eb="26">
      <t>ミナミ</t>
    </rPh>
    <rPh sb="27" eb="28">
      <t>ガク</t>
    </rPh>
    <rPh sb="29" eb="30">
      <t>イン</t>
    </rPh>
    <rPh sb="31" eb="33">
      <t>コウトウ</t>
    </rPh>
    <rPh sb="33" eb="35">
      <t>ガッコウ</t>
    </rPh>
    <rPh sb="35" eb="36">
      <t>チョウ</t>
    </rPh>
    <rPh sb="44" eb="45">
      <t>チュウ</t>
    </rPh>
    <rPh sb="46" eb="47">
      <t>ネ</t>
    </rPh>
    <rPh sb="49" eb="50">
      <t>ヒロ</t>
    </rPh>
    <rPh sb="51" eb="52">
      <t>アキ</t>
    </rPh>
    <rPh sb="56" eb="57">
      <t>イン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</si>
  <si>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</si>
  <si>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</si>
  <si>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入学年月日</t>
    <rPh sb="0" eb="2">
      <t>ニュウガク</t>
    </rPh>
    <rPh sb="2" eb="5">
      <t>ネンガッピ</t>
    </rPh>
    <phoneticPr fontId="1"/>
  </si>
  <si>
    <t>シングルス</t>
    <phoneticPr fontId="1"/>
  </si>
  <si>
    <t>氏名</t>
    <rPh sb="0" eb="2">
      <t>シメイ</t>
    </rPh>
    <phoneticPr fontId="1"/>
  </si>
  <si>
    <t>監督名</t>
    <rPh sb="0" eb="2">
      <t>カントク</t>
    </rPh>
    <rPh sb="2" eb="3">
      <t>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</si>
  <si>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</si>
  <si>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学校名</t>
    <rPh sb="0" eb="3">
      <t>ガッコウメイ</t>
    </rPh>
    <phoneticPr fontId="1"/>
  </si>
  <si>
    <t>学校名→</t>
    <rPh sb="0" eb="2">
      <t>ガッコウ</t>
    </rPh>
    <rPh sb="2" eb="3">
      <t>メイ</t>
    </rPh>
    <phoneticPr fontId="1"/>
  </si>
  <si>
    <t>学校電話番号→</t>
    <rPh sb="0" eb="2">
      <t>ガッコウ</t>
    </rPh>
    <rPh sb="2" eb="4">
      <t>デンワ</t>
    </rPh>
    <rPh sb="4" eb="6">
      <t>バンゴウ</t>
    </rPh>
    <phoneticPr fontId="1"/>
  </si>
  <si>
    <t>監督名→</t>
    <rPh sb="0" eb="2">
      <t>カントク</t>
    </rPh>
    <rPh sb="2" eb="3">
      <t>メイ</t>
    </rPh>
    <phoneticPr fontId="1"/>
  </si>
  <si>
    <t>引率責任者→</t>
    <rPh sb="0" eb="2">
      <t>インソツ</t>
    </rPh>
    <rPh sb="2" eb="5">
      <t>セキニンシャ</t>
    </rPh>
    <phoneticPr fontId="1"/>
  </si>
  <si>
    <t>②学校対抗入力欄</t>
    <rPh sb="1" eb="3">
      <t>ガッコウ</t>
    </rPh>
    <rPh sb="3" eb="5">
      <t>タイコウ</t>
    </rPh>
    <rPh sb="5" eb="7">
      <t>ニュウリョク</t>
    </rPh>
    <rPh sb="7" eb="8">
      <t>ラン</t>
    </rPh>
    <phoneticPr fontId="1"/>
  </si>
  <si>
    <t>性別（男子or女子）→</t>
    <rPh sb="0" eb="2">
      <t>セイベツ</t>
    </rPh>
    <rPh sb="3" eb="5">
      <t>ダンシ</t>
    </rPh>
    <rPh sb="7" eb="9">
      <t>ジョシ</t>
    </rPh>
    <phoneticPr fontId="1"/>
  </si>
  <si>
    <t>高等学校</t>
    <rPh sb="0" eb="2">
      <t>コウトウ</t>
    </rPh>
    <rPh sb="2" eb="4">
      <t>ガッコウ</t>
    </rPh>
    <phoneticPr fontId="1"/>
  </si>
  <si>
    <t>電話番号→</t>
    <rPh sb="0" eb="2">
      <t>デンワ</t>
    </rPh>
    <rPh sb="2" eb="4">
      <t>バンゴウ</t>
    </rPh>
    <phoneticPr fontId="1"/>
  </si>
  <si>
    <t>責任者名→</t>
    <rPh sb="0" eb="2">
      <t>セキニン</t>
    </rPh>
    <rPh sb="2" eb="3">
      <t>シャ</t>
    </rPh>
    <rPh sb="3" eb="4">
      <t>メイ</t>
    </rPh>
    <phoneticPr fontId="1"/>
  </si>
  <si>
    <t>男子or女子→</t>
    <rPh sb="0" eb="2">
      <t>ダンシ</t>
    </rPh>
    <rPh sb="4" eb="6">
      <t>ジョシ</t>
    </rPh>
    <phoneticPr fontId="1"/>
  </si>
  <si>
    <t>学校名（非表示）</t>
    <rPh sb="0" eb="3">
      <t>ガッコウメイ</t>
    </rPh>
    <rPh sb="4" eb="7">
      <t>ヒヒョウジ</t>
    </rPh>
    <phoneticPr fontId="7"/>
  </si>
  <si>
    <t>※ランキング順に上位から記入してください。</t>
    <phoneticPr fontId="1"/>
  </si>
  <si>
    <t>性別</t>
    <rPh sb="0" eb="2">
      <t>セイベツ</t>
    </rPh>
    <phoneticPr fontId="7"/>
  </si>
  <si>
    <t>入金金額→</t>
    <rPh sb="0" eb="2">
      <t>ニュウキン</t>
    </rPh>
    <rPh sb="2" eb="4">
      <t>キンガク</t>
    </rPh>
    <phoneticPr fontId="7"/>
  </si>
  <si>
    <t>ふりがな</t>
    <phoneticPr fontId="7"/>
  </si>
  <si>
    <t>学年</t>
    <rPh sb="0" eb="2">
      <t>ガクネン</t>
    </rPh>
    <phoneticPr fontId="7"/>
  </si>
  <si>
    <t>チーム名</t>
    <rPh sb="3" eb="4">
      <t>メイ</t>
    </rPh>
    <phoneticPr fontId="7"/>
  </si>
  <si>
    <t>円</t>
    <rPh sb="0" eb="1">
      <t>エン</t>
    </rPh>
    <phoneticPr fontId="7"/>
  </si>
  <si>
    <t>学校名→</t>
    <rPh sb="0" eb="2">
      <t>ガッコウ</t>
    </rPh>
    <rPh sb="2" eb="3">
      <t>メイ</t>
    </rPh>
    <rPh sb="3" eb="4">
      <t>ガクメイ</t>
    </rPh>
    <phoneticPr fontId="1"/>
  </si>
  <si>
    <t>学校名ふりがな→</t>
    <rPh sb="0" eb="2">
      <t>ガッコウ</t>
    </rPh>
    <rPh sb="2" eb="3">
      <t>メイ</t>
    </rPh>
    <phoneticPr fontId="7"/>
  </si>
  <si>
    <t>団体戦→</t>
    <rPh sb="0" eb="3">
      <t>ダンタイセン</t>
    </rPh>
    <phoneticPr fontId="7"/>
  </si>
  <si>
    <t>個人戦出場人数(半角数字のみ)→</t>
    <rPh sb="0" eb="3">
      <t>コジンセン</t>
    </rPh>
    <rPh sb="3" eb="5">
      <t>シュツジョウ</t>
    </rPh>
    <rPh sb="5" eb="7">
      <t>ニンズウ</t>
    </rPh>
    <rPh sb="8" eb="10">
      <t>ハンカク</t>
    </rPh>
    <rPh sb="10" eb="12">
      <t>スウジ</t>
    </rPh>
    <phoneticPr fontId="1"/>
  </si>
  <si>
    <t>団体戦</t>
    <rPh sb="0" eb="3">
      <t>ダンタイセン</t>
    </rPh>
    <phoneticPr fontId="7"/>
  </si>
  <si>
    <t>団体戦登録選手</t>
    <rPh sb="0" eb="2">
      <t>ダンタイ</t>
    </rPh>
    <rPh sb="3" eb="5">
      <t>トウロク</t>
    </rPh>
    <rPh sb="5" eb="7">
      <t>センシュ</t>
    </rPh>
    <phoneticPr fontId="7"/>
  </si>
  <si>
    <t>A級・B級</t>
    <rPh sb="1" eb="2">
      <t>キュウ</t>
    </rPh>
    <rPh sb="4" eb="5">
      <t>キュウ</t>
    </rPh>
    <phoneticPr fontId="7"/>
  </si>
  <si>
    <t>B級</t>
    <rPh sb="1" eb="2">
      <t>キュウ</t>
    </rPh>
    <phoneticPr fontId="7"/>
  </si>
  <si>
    <t>A級</t>
  </si>
  <si>
    <t>A級</t>
    <rPh sb="1" eb="2">
      <t>キュウ</t>
    </rPh>
    <phoneticPr fontId="7"/>
  </si>
  <si>
    <t>確認（自動集計）</t>
    <rPh sb="0" eb="2">
      <t>カクニン</t>
    </rPh>
    <rPh sb="3" eb="7">
      <t>ジドウシュウケイ</t>
    </rPh>
    <phoneticPr fontId="7"/>
  </si>
  <si>
    <t>春季中学新人 申し込み締め切り　2月28日（金）</t>
    <rPh sb="0" eb="2">
      <t>シュンキ</t>
    </rPh>
    <rPh sb="2" eb="4">
      <t>チュウガク</t>
    </rPh>
    <rPh sb="4" eb="6">
      <t>シンジン</t>
    </rPh>
    <rPh sb="7" eb="8">
      <t>モウ</t>
    </rPh>
    <rPh sb="9" eb="10">
      <t>コ</t>
    </rPh>
    <rPh sb="11" eb="12">
      <t>シ</t>
    </rPh>
    <rPh sb="13" eb="14">
      <t>キ</t>
    </rPh>
    <rPh sb="17" eb="18">
      <t>ツキ</t>
    </rPh>
    <rPh sb="20" eb="21">
      <t>ニチ</t>
    </rPh>
    <rPh sb="22" eb="23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</si>
</sst>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m&quot;月&quot;d&quot;日&quot;;@"/>
    <numFmt numFmtId="178" formatCode="0_ 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11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6"/>
      <name val="HGS創英角ｺﾞｼｯｸUB"/>
      <family val="3"/>
    </font>
    <font>
      <sz val="6"/>
      <name val="ＭＳ Ｐゴシック"/>
      <family val="3"/>
    </font>
    <font>
      <sz val="12"/>
      <color theme="1"/>
      <name val="ＭＳ Ｐゴシック"/>
      <family val="3"/>
    </font>
    <font>
      <b/>
      <sz val="12"/>
      <color rgb="FF00206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4" fillId="2" borderId="38" xfId="0" applyFont="1" applyFill="1" applyBorder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49" fontId="5" fillId="0" borderId="3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177" fontId="5" fillId="0" borderId="34" xfId="0" applyNumberFormat="1" applyFont="1" applyBorder="1" applyAlignment="1" applyProtection="1">
      <alignment horizontal="right" vertical="center"/>
      <protection locked="0"/>
    </xf>
    <xf numFmtId="178" fontId="5" fillId="0" borderId="34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178" fontId="5" fillId="0" borderId="0" xfId="0" applyNumberFormat="1" applyFont="1" applyBorder="1" applyAlignment="1" applyProtection="1">
      <alignment horizontal="right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5" fillId="0" borderId="0" xfId="0" applyFont="1" applyFill="1" applyBorder="1">
      <alignment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8" fillId="0" borderId="58" xfId="0" applyFont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59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56" xfId="0" applyFont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49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342901</xdr:colOff>
      <xdr:row>0</xdr:row>
      <xdr:rowOff>76202</xdr:rowOff>
    </xdr:from>
    <xdr:to>
      <xdr:col>19</xdr:col>
      <xdr:colOff>676275</xdr:colOff>
      <xdr:row>10</xdr:row>
      <xdr:rowOff>9525</xdr:rowOff>
    </xdr:to>
    <xdr:sp macro="" textlink="" fLocksText="0">
      <xdr:nvSpPr>
        <xdr:cNvPr id="197" name="角丸四角形吹き出し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0610851" y="76202"/>
          <a:ext cx="6696074" cy="3143248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>
            <a:lnSpc>
              <a:spcPts val="1500"/>
            </a:lnSpc>
          </a:pPr>
          <a:r>
            <a:rPr lang="ja-JP" altLang="en-US" sz="1100" b="0" u="none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注意事項　</a:t>
          </a:r>
          <a:endParaRPr lang="en-US" altLang="ja-JP" sz="1100" b="0" u="none"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  <a:p>
          <a:pPr algn="l">
            <a:lnSpc>
              <a:spcPts val="1500"/>
            </a:lnSpc>
          </a:pPr>
          <a:r>
            <a:rPr lang="ja-JP" altLang="en-US" sz="1100">
              <a:solidFill>
                <a:srgbClr val="FF0000"/>
              </a:solidFill>
            </a:rPr>
            <a:t>①このシートの行や列の挿入や削除は絶対にしないでください。灰色の所に何も入力しないでください。</a:t>
          </a:r>
          <a:endParaRPr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rgbClr val="FF0000"/>
              </a:solidFill>
            </a:rPr>
            <a:t>②学校名は、「福岡市立」及び「中学校」は</a:t>
          </a:r>
          <a:r>
            <a:rPr lang="ja-JP" altLang="en-US" sz="1100" b="1">
              <a:solidFill>
                <a:srgbClr val="FF0000"/>
              </a:solidFill>
            </a:rPr>
            <a:t>入力しないでください。　</a:t>
          </a:r>
          <a:r>
            <a:rPr lang="ja-JP" altLang="en-US" sz="1000" b="0" u="sng">
              <a:solidFill>
                <a:srgbClr val="FF0000"/>
              </a:solidFill>
            </a:rPr>
            <a:t>例：田隈</a:t>
          </a:r>
          <a:endParaRPr lang="en-US" altLang="ja-JP" sz="1000" b="0" u="sng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団体戦に登録する選手</a:t>
          </a: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団体戦登録選手の枠に「登録選手」を選択してください。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④個人戦に参加する選手は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級の欄に入力してください。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なお、団体戦登録選手は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級への出場はできません。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学年は、リストから選択できるようにしています。リストから該当のものをお選びください。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入金は参加申し込みと同時にお願いします。</a:t>
          </a:r>
          <a:endParaRPr lang="en-US" altLang="ja-JP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/>
            <a:t>　　メールの件名→「春季中学新人申し込み　チーム名」　</a:t>
          </a:r>
          <a:r>
            <a:rPr lang="ja-JP" altLang="en-US" sz="800" u="sng"/>
            <a:t>例：「春季中学新人申し込み　田隈男子」</a:t>
          </a:r>
          <a:r>
            <a:rPr lang="ja-JP" altLang="en-US" sz="1100"/>
            <a:t>　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　　　　　　　　　　チーム名の記載を必ずしてください。</a:t>
          </a:r>
        </a:p>
        <a:p>
          <a:pPr algn="l">
            <a:lnSpc>
              <a:spcPts val="1500"/>
            </a:lnSpc>
          </a:pPr>
          <a:r>
            <a:rPr lang="ja-JP" altLang="en-US" sz="1100"/>
            <a:t>ファイル名→「春季中学新人　チーム名（ 男子 </a:t>
          </a:r>
          <a:r>
            <a:rPr lang="en-US" altLang="ja-JP" sz="1100"/>
            <a:t>or </a:t>
          </a:r>
          <a:r>
            <a:rPr lang="ja-JP" altLang="en-US" sz="1100"/>
            <a:t>女子 ） </a:t>
          </a:r>
          <a:r>
            <a:rPr lang="en-US" altLang="ja-JP" sz="1100"/>
            <a:t>.xlsx </a:t>
          </a:r>
          <a:r>
            <a:rPr lang="ja-JP" altLang="en-US" sz="1100"/>
            <a:t>」　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例：「</a:t>
          </a:r>
          <a:r>
            <a:rPr lang="ja-JP" altLang="en-US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春季中学新人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田隈（男子）</a:t>
          </a:r>
          <a:r>
            <a:rPr lang="en-US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lang="ja-JP" altLang="ja-JP" sz="8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en-US" sz="1100" u="sng"/>
        </a:p>
        <a:p>
          <a:pPr algn="l">
            <a:lnSpc>
              <a:spcPts val="1500"/>
            </a:lnSpc>
          </a:pPr>
          <a:r>
            <a:rPr lang="ja-JP" altLang="en-US" sz="1100"/>
            <a:t>男女とも出場の場合は、男子、女子別々のファイルを添付し、送信してください。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/>
            <a:t>またメール本文に申し込み人数の内訳を記載（団体戦出場、</a:t>
          </a:r>
          <a:r>
            <a:rPr lang="en-US" altLang="ja-JP" sz="1100"/>
            <a:t>A</a:t>
          </a:r>
          <a:r>
            <a:rPr lang="ja-JP" altLang="en-US" sz="1100"/>
            <a:t>級〇名、</a:t>
          </a:r>
          <a:r>
            <a:rPr lang="en-US" altLang="ja-JP" sz="1100"/>
            <a:t>B</a:t>
          </a:r>
          <a:r>
            <a:rPr lang="ja-JP" altLang="en-US" sz="1100"/>
            <a:t>級〇名）してください</a:t>
          </a:r>
          <a:endParaRPr lang="en-US" altLang="ja-JP" sz="1100"/>
        </a:p>
        <a:p>
          <a:pPr algn="l">
            <a:lnSpc>
              <a:spcPts val="1500"/>
            </a:lnSpc>
          </a:pPr>
          <a:r>
            <a:rPr lang="ja-JP" altLang="en-US" sz="1100" b="0">
              <a:solidFill>
                <a:srgbClr val="FF0000"/>
              </a:solidFill>
            </a:rPr>
            <a:t>これまで、本文に内訳の記載がないケースが多くみられました。必ず内訳を記載してください。</a:t>
          </a:r>
          <a:endParaRPr lang="en-US" altLang="ja-JP" sz="11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98424</xdr:colOff>
      <xdr:row>1</xdr:row>
      <xdr:rowOff>9524</xdr:rowOff>
    </xdr:from>
    <xdr:to>
      <xdr:col>14</xdr:col>
      <xdr:colOff>577830</xdr:colOff>
      <xdr:row>8</xdr:row>
      <xdr:rowOff>60324</xdr:rowOff>
    </xdr:to>
    <xdr:sp macro="" textlink="" fLocksText="0">
      <xdr:nvSpPr>
        <xdr:cNvPr id="219" name="角丸四角形吹き出し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>
        <a:xfrm>
          <a:off x="3362325" y="371475"/>
          <a:ext cx="7324725" cy="2247900"/>
        </a:xfrm>
        <a:prstGeom prst="wedgeRoundRectCallout">
          <a:avLst>
            <a:gd name="adj1" fmla="val -50219"/>
            <a:gd name="adj2" fmla="val -2397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注意事項</a:t>
          </a:r>
          <a:endParaRPr lang="en-US" altLang="ja-JP" sz="1400"/>
        </a:p>
        <a:p>
          <a:pPr algn="l"/>
          <a:r>
            <a:rPr lang="ja-JP" altLang="en-US" sz="1400">
              <a:solidFill>
                <a:srgbClr val="FF0000"/>
              </a:solidFill>
            </a:rPr>
            <a:t>◯このシートの行や列の挿入や削除は絶対にしないでください。自動処理を行います。</a:t>
          </a:r>
          <a:endParaRPr lang="en-US" altLang="ja-JP" sz="1400">
            <a:solidFill>
              <a:srgbClr val="FF0000"/>
            </a:solidFill>
          </a:endParaRPr>
        </a:p>
        <a:p>
          <a:pPr algn="l">
            <a:lnSpc>
              <a:spcPts val="1700"/>
            </a:lnSpc>
          </a:pPr>
          <a:r>
            <a:rPr lang="ja-JP" altLang="en-US" sz="1400">
              <a:solidFill>
                <a:srgbClr val="FF0000"/>
              </a:solidFill>
            </a:rPr>
            <a:t>◯太枠のところのみ入力してください。印刷用に自動で印刷用に転記されます。</a:t>
          </a:r>
          <a:endParaRPr lang="en-US" altLang="ja-JP" sz="1400">
            <a:solidFill>
              <a:srgbClr val="FF0000"/>
            </a:solidFill>
          </a:endParaRPr>
        </a:p>
        <a:p>
          <a:pPr algn="l"/>
          <a:r>
            <a:rPr lang="ja-JP" altLang="en-US" sz="1400"/>
            <a:t>◯郵送は印刷用のシートを印刷して送付してください。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◯選手名の欄はシングルス入力用シートからのコピーが可能です。</a:t>
          </a:r>
          <a:endParaRPr lang="en-US" altLang="ja-JP" sz="1400"/>
        </a:p>
        <a:p>
          <a:pPr algn="l"/>
          <a:r>
            <a:rPr lang="ja-JP" altLang="en-US" sz="1400"/>
            <a:t>○メールの送信はシングルスと併せて</a:t>
          </a:r>
          <a:r>
            <a:rPr lang="en-US" altLang="ja-JP" sz="1400"/>
            <a:t>1</a:t>
          </a:r>
          <a:r>
            <a:rPr lang="ja-JP" altLang="en-US" sz="1400"/>
            <a:t>通のみで大丈夫です。</a:t>
          </a:r>
          <a:endParaRPr lang="en-US" altLang="ja-JP" sz="1400"/>
        </a:p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○監督名に名前が入る方のみがベンチに入ることができます。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>
            <a:lnSpc>
              <a:spcPts val="1600"/>
            </a:lnSpc>
          </a:pPr>
          <a:endParaRPr lang="en-US" altLang="ja-JP" sz="1400"/>
        </a:p>
      </xdr:txBody>
    </xdr:sp>
    <xdr:clientData/>
  </xdr:twoCellAnchor>
  <xdr:twoCellAnchor>
    <xdr:from>
      <xdr:col>7</xdr:col>
      <xdr:colOff>161925</xdr:colOff>
      <xdr:row>9</xdr:row>
      <xdr:rowOff>136525</xdr:rowOff>
    </xdr:from>
    <xdr:to>
      <xdr:col>15</xdr:col>
      <xdr:colOff>41277</xdr:colOff>
      <xdr:row>16</xdr:row>
      <xdr:rowOff>231813</xdr:rowOff>
    </xdr:to>
    <xdr:sp macro="" textlink="" fLocksText="0">
      <xdr:nvSpPr>
        <xdr:cNvPr id="220" name="角丸四角形 2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>
        <a:xfrm>
          <a:off x="5476875" y="2867025"/>
          <a:ext cx="5362575" cy="2400300"/>
        </a:xfrm>
        <a:prstGeom prst="roundRect">
          <a:avLst/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anchor="t"/>
        <a:lstStyle/>
        <a:p>
          <a:pPr algn="l"/>
          <a:r>
            <a:rPr lang="ja-JP" altLang="en-US" sz="1400"/>
            <a:t>◯生年月日と入学年月日は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のように半角数字で西暦で入力してください。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○シングルス入力用からコピー可能です</a:t>
          </a:r>
          <a:endParaRPr lang="en-US" altLang="ja-JP" sz="1400"/>
        </a:p>
        <a:p>
          <a:pPr algn="l"/>
          <a:r>
            <a:rPr lang="ja-JP" altLang="en-US" sz="1400"/>
            <a:t>○生年月日と入学年月日は</a:t>
          </a:r>
          <a:r>
            <a:rPr lang="en-US" altLang="ja-JP" sz="1400"/>
            <a:t>2020/4/1</a:t>
          </a:r>
          <a:r>
            <a:rPr lang="ja-JP" altLang="en-US" sz="1400"/>
            <a:t>のように入力してください</a:t>
          </a:r>
          <a:endParaRPr lang="en-US" altLang="ja-JP" sz="1400"/>
        </a:p>
        <a:p>
          <a:pPr algn="l">
            <a:lnSpc>
              <a:spcPts val="1700"/>
            </a:lnSpc>
          </a:pPr>
          <a:r>
            <a:rPr lang="ja-JP" altLang="en-US" sz="1400"/>
            <a:t>○数字は半角でお願いします。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1:FK75"/>
  <sheetViews>
    <sheetView tabSelected="1" topLeftCell="I1" zoomScaleNormal="100" workbookViewId="0">
      <selection activeCell="G16" sqref="G16"/>
    </sheetView>
  </sheetViews>
  <sheetFormatPr defaultColWidth="9" defaultRowHeight="13" x14ac:dyDescent="0.2"/>
  <cols>
    <col min="1" max="5" width="9" style="64" hidden="1" customWidth="1"/>
    <col min="6" max="6" width="9.453125" style="64" customWidth="1"/>
    <col min="7" max="7" width="16.6328125" style="67" customWidth="1"/>
    <col min="8" max="8" width="11.08984375" style="67" customWidth="1"/>
    <col min="9" max="9" width="9.453125" style="67" customWidth="1"/>
    <col min="10" max="11" width="21.453125" style="53" customWidth="1"/>
    <col min="12" max="12" width="9" style="64"/>
    <col min="13" max="14" width="19.26953125" style="64" customWidth="1"/>
    <col min="15" max="15" width="9" style="64"/>
    <col min="16" max="16" width="11.08984375" style="64" hidden="1" customWidth="1"/>
    <col min="17" max="167" width="9" style="64"/>
    <col min="168" max="16384" width="9" style="53"/>
  </cols>
  <sheetData>
    <row r="1" spans="1:13" ht="28.5" customHeight="1" thickBot="1" x14ac:dyDescent="0.25">
      <c r="F1" s="86" t="s">
        <v>49</v>
      </c>
      <c r="G1" s="79"/>
      <c r="H1" s="79"/>
      <c r="I1" s="79"/>
      <c r="J1" s="80"/>
      <c r="K1" s="81"/>
      <c r="L1" s="103"/>
    </row>
    <row r="2" spans="1:13" ht="24.75" customHeight="1" thickBot="1" x14ac:dyDescent="0.25">
      <c r="J2" s="54" t="s">
        <v>38</v>
      </c>
      <c r="K2" s="66"/>
      <c r="L2" s="104"/>
      <c r="M2" s="104"/>
    </row>
    <row r="3" spans="1:13" ht="24.75" customHeight="1" thickBot="1" x14ac:dyDescent="0.25">
      <c r="G3" s="84"/>
      <c r="J3" s="54" t="s">
        <v>39</v>
      </c>
      <c r="K3" s="66"/>
      <c r="L3" s="104"/>
      <c r="M3" s="104"/>
    </row>
    <row r="4" spans="1:13" ht="24.75" customHeight="1" thickBot="1" x14ac:dyDescent="0.25">
      <c r="J4" s="54" t="s">
        <v>27</v>
      </c>
      <c r="K4" s="55"/>
    </row>
    <row r="5" spans="1:13" ht="24.75" customHeight="1" thickBot="1" x14ac:dyDescent="0.25">
      <c r="J5" s="54" t="s">
        <v>28</v>
      </c>
      <c r="K5" s="56"/>
    </row>
    <row r="6" spans="1:13" ht="26.15" customHeight="1" thickBot="1" x14ac:dyDescent="0.25">
      <c r="J6" s="54" t="s">
        <v>29</v>
      </c>
      <c r="K6" s="57"/>
    </row>
    <row r="7" spans="1:13" ht="26.15" customHeight="1" thickBot="1" x14ac:dyDescent="0.25">
      <c r="J7" s="54" t="s">
        <v>40</v>
      </c>
      <c r="K7" s="57"/>
    </row>
    <row r="8" spans="1:13" ht="24.75" customHeight="1" thickBot="1" x14ac:dyDescent="0.25">
      <c r="J8" s="54" t="s">
        <v>41</v>
      </c>
      <c r="K8" s="58"/>
    </row>
    <row r="9" spans="1:13" ht="24.75" customHeight="1" x14ac:dyDescent="0.2">
      <c r="J9" s="54" t="s">
        <v>33</v>
      </c>
      <c r="K9" s="65" t="str">
        <f>IF(K7="出場",IF(K8="",2500,K8*700+2500),IF(K8="","",K8*700))</f>
        <v/>
      </c>
      <c r="L9" s="64" t="s">
        <v>37</v>
      </c>
    </row>
    <row r="10" spans="1:13" ht="24.75" customHeight="1" x14ac:dyDescent="0.2">
      <c r="J10" s="108" t="s">
        <v>48</v>
      </c>
      <c r="K10" s="108"/>
    </row>
    <row r="11" spans="1:13" ht="24.75" customHeight="1" x14ac:dyDescent="0.2">
      <c r="J11" s="85" t="s">
        <v>42</v>
      </c>
      <c r="K11" s="83" t="str">
        <f>IF(K7="出場","出場","")</f>
        <v/>
      </c>
    </row>
    <row r="12" spans="1:13" ht="24.75" customHeight="1" x14ac:dyDescent="0.2">
      <c r="J12" s="85" t="s">
        <v>47</v>
      </c>
      <c r="K12" s="83">
        <f>COUNTIF(H:H,"A級")</f>
        <v>0</v>
      </c>
    </row>
    <row r="13" spans="1:13" ht="24.75" customHeight="1" x14ac:dyDescent="0.2">
      <c r="J13" s="85" t="s">
        <v>45</v>
      </c>
      <c r="K13" s="83">
        <f>COUNTIF(H:H,"B級")</f>
        <v>0</v>
      </c>
    </row>
    <row r="14" spans="1:13" ht="23.25" customHeight="1" thickBot="1" x14ac:dyDescent="0.25">
      <c r="F14" s="87" t="s">
        <v>31</v>
      </c>
      <c r="G14" s="68"/>
      <c r="H14" s="68"/>
      <c r="I14" s="68"/>
      <c r="J14" s="59"/>
      <c r="K14" s="60"/>
    </row>
    <row r="15" spans="1:13" ht="19.5" customHeight="1" thickBot="1" x14ac:dyDescent="0.25">
      <c r="C15" s="64" t="s">
        <v>36</v>
      </c>
      <c r="D15" s="64" t="s">
        <v>34</v>
      </c>
      <c r="E15" s="64" t="s">
        <v>32</v>
      </c>
      <c r="F15" s="88"/>
      <c r="G15" s="82" t="s">
        <v>43</v>
      </c>
      <c r="H15" s="82" t="s">
        <v>44</v>
      </c>
      <c r="I15" s="76" t="s">
        <v>35</v>
      </c>
      <c r="J15" s="75" t="s">
        <v>12</v>
      </c>
      <c r="K15" s="61" t="s">
        <v>13</v>
      </c>
    </row>
    <row r="16" spans="1:13" ht="31" customHeight="1" thickTop="1" x14ac:dyDescent="0.2">
      <c r="A16" s="64" t="s">
        <v>47</v>
      </c>
      <c r="B16" s="64" t="str">
        <f>IF(G16="登録選手","","B級")</f>
        <v>B級</v>
      </c>
      <c r="C16" s="64" t="str">
        <f t="shared" ref="C16:C47" si="0">IF($K$2="","",$K$2)</f>
        <v/>
      </c>
      <c r="D16" s="64" t="str">
        <f t="shared" ref="D16:D47" si="1">IF($K$3="","",$K$3)</f>
        <v/>
      </c>
      <c r="E16" s="64" t="str">
        <f t="shared" ref="E16:E47" si="2">IF($K$6="","",$K$6)</f>
        <v/>
      </c>
      <c r="F16" s="89" t="str">
        <f>IF(J16="", "", 1)</f>
        <v/>
      </c>
      <c r="G16" s="94"/>
      <c r="H16" s="94"/>
      <c r="I16" s="95"/>
      <c r="J16" s="70"/>
      <c r="K16" s="62"/>
    </row>
    <row r="17" spans="1:16" ht="31" customHeight="1" x14ac:dyDescent="0.2">
      <c r="A17" s="64" t="s">
        <v>46</v>
      </c>
      <c r="B17" s="64" t="str">
        <f t="shared" ref="B17:B75" si="3">IF(G17="登録選手","","B級")</f>
        <v>B級</v>
      </c>
      <c r="C17" s="64" t="str">
        <f t="shared" si="0"/>
        <v/>
      </c>
      <c r="D17" s="64" t="str">
        <f t="shared" si="1"/>
        <v/>
      </c>
      <c r="E17" s="64" t="str">
        <f t="shared" si="2"/>
        <v/>
      </c>
      <c r="F17" s="90" t="str">
        <f>IF(J17="", "", 2)</f>
        <v/>
      </c>
      <c r="G17" s="96"/>
      <c r="H17" s="96"/>
      <c r="I17" s="97"/>
      <c r="J17" s="71"/>
      <c r="K17" s="77"/>
      <c r="L17" s="105"/>
      <c r="M17" s="106"/>
      <c r="N17" s="106"/>
      <c r="O17" s="106"/>
    </row>
    <row r="18" spans="1:16" ht="31" customHeight="1" x14ac:dyDescent="0.2">
      <c r="A18" s="64" t="s">
        <v>46</v>
      </c>
      <c r="B18" s="64" t="str">
        <f t="shared" si="3"/>
        <v>B級</v>
      </c>
      <c r="C18" s="64" t="str">
        <f t="shared" si="0"/>
        <v/>
      </c>
      <c r="D18" s="64" t="str">
        <f t="shared" si="1"/>
        <v/>
      </c>
      <c r="E18" s="64" t="str">
        <f t="shared" si="2"/>
        <v/>
      </c>
      <c r="F18" s="90" t="str">
        <f>IF(J18="", "", 3)</f>
        <v/>
      </c>
      <c r="G18" s="96"/>
      <c r="H18" s="96"/>
      <c r="I18" s="97"/>
      <c r="J18" s="71"/>
      <c r="K18" s="77"/>
      <c r="L18" s="107"/>
      <c r="M18" s="107"/>
      <c r="N18" s="107"/>
      <c r="O18" s="107"/>
      <c r="P18" s="64" t="s">
        <v>30</v>
      </c>
    </row>
    <row r="19" spans="1:16" ht="31" customHeight="1" x14ac:dyDescent="0.2">
      <c r="A19" s="64" t="s">
        <v>46</v>
      </c>
      <c r="B19" s="64" t="str">
        <f t="shared" si="3"/>
        <v>B級</v>
      </c>
      <c r="C19" s="64" t="str">
        <f t="shared" si="0"/>
        <v/>
      </c>
      <c r="D19" s="64" t="str">
        <f t="shared" si="1"/>
        <v/>
      </c>
      <c r="E19" s="64" t="str">
        <f t="shared" si="2"/>
        <v/>
      </c>
      <c r="F19" s="90" t="str">
        <f>IF(J19="", "", 4)</f>
        <v/>
      </c>
      <c r="G19" s="96"/>
      <c r="H19" s="96"/>
      <c r="I19" s="97"/>
      <c r="J19" s="71"/>
      <c r="K19" s="77"/>
      <c r="L19" s="107"/>
      <c r="M19" s="107"/>
      <c r="N19" s="107"/>
      <c r="O19" s="107"/>
      <c r="P19" s="64" t="str">
        <f>IF(L19="","",K2)</f>
        <v/>
      </c>
    </row>
    <row r="20" spans="1:16" ht="31" customHeight="1" x14ac:dyDescent="0.2">
      <c r="A20" s="64" t="s">
        <v>46</v>
      </c>
      <c r="B20" s="64" t="str">
        <f t="shared" si="3"/>
        <v>B級</v>
      </c>
      <c r="C20" s="64" t="str">
        <f t="shared" si="0"/>
        <v/>
      </c>
      <c r="D20" s="64" t="str">
        <f t="shared" si="1"/>
        <v/>
      </c>
      <c r="E20" s="64" t="str">
        <f t="shared" si="2"/>
        <v/>
      </c>
      <c r="F20" s="90" t="str">
        <f>IF(J20="", "", 5)</f>
        <v/>
      </c>
      <c r="G20" s="96"/>
      <c r="H20" s="96"/>
      <c r="I20" s="97"/>
      <c r="J20" s="71"/>
      <c r="K20" s="77"/>
      <c r="L20" s="107"/>
      <c r="M20" s="107"/>
      <c r="N20" s="107"/>
      <c r="O20" s="107"/>
      <c r="P20" s="64" t="str">
        <f>IF(L20="","",#REF!)</f>
        <v/>
      </c>
    </row>
    <row r="21" spans="1:16" ht="31" customHeight="1" x14ac:dyDescent="0.2">
      <c r="A21" s="64" t="s">
        <v>46</v>
      </c>
      <c r="B21" s="64" t="str">
        <f t="shared" si="3"/>
        <v>B級</v>
      </c>
      <c r="C21" s="64" t="str">
        <f t="shared" si="0"/>
        <v/>
      </c>
      <c r="D21" s="64" t="str">
        <f t="shared" si="1"/>
        <v/>
      </c>
      <c r="E21" s="64" t="str">
        <f t="shared" si="2"/>
        <v/>
      </c>
      <c r="F21" s="90" t="str">
        <f>IF(J21="", "", 6)</f>
        <v/>
      </c>
      <c r="G21" s="96"/>
      <c r="H21" s="96"/>
      <c r="I21" s="97"/>
      <c r="J21" s="71"/>
      <c r="K21" s="77"/>
      <c r="L21" s="107"/>
      <c r="M21" s="107"/>
      <c r="N21" s="107"/>
      <c r="O21" s="107"/>
      <c r="P21" s="64" t="str">
        <f>IF(L21="","",K4)</f>
        <v/>
      </c>
    </row>
    <row r="22" spans="1:16" ht="31" customHeight="1" x14ac:dyDescent="0.2">
      <c r="A22" s="64" t="s">
        <v>46</v>
      </c>
      <c r="B22" s="64" t="str">
        <f t="shared" si="3"/>
        <v>B級</v>
      </c>
      <c r="C22" s="64" t="str">
        <f t="shared" si="0"/>
        <v/>
      </c>
      <c r="D22" s="64" t="str">
        <f t="shared" si="1"/>
        <v/>
      </c>
      <c r="E22" s="64" t="str">
        <f t="shared" si="2"/>
        <v/>
      </c>
      <c r="F22" s="90" t="str">
        <f>IF(J22="", "", 7)</f>
        <v/>
      </c>
      <c r="G22" s="96"/>
      <c r="H22" s="96"/>
      <c r="I22" s="97"/>
      <c r="J22" s="71"/>
      <c r="K22" s="77"/>
      <c r="L22" s="107"/>
      <c r="M22" s="107"/>
      <c r="N22" s="107"/>
      <c r="O22" s="107"/>
      <c r="P22" s="64" t="str">
        <f>IF(L22="","",K5)</f>
        <v/>
      </c>
    </row>
    <row r="23" spans="1:16" ht="31" customHeight="1" x14ac:dyDescent="0.2">
      <c r="A23" s="64" t="s">
        <v>46</v>
      </c>
      <c r="B23" s="64" t="str">
        <f t="shared" si="3"/>
        <v>B級</v>
      </c>
      <c r="C23" s="64" t="str">
        <f t="shared" si="0"/>
        <v/>
      </c>
      <c r="D23" s="64" t="str">
        <f t="shared" si="1"/>
        <v/>
      </c>
      <c r="E23" s="64" t="str">
        <f t="shared" si="2"/>
        <v/>
      </c>
      <c r="F23" s="90" t="str">
        <f>IF(J23="", "", 8)</f>
        <v/>
      </c>
      <c r="G23" s="96"/>
      <c r="H23" s="96"/>
      <c r="I23" s="97"/>
      <c r="J23" s="71"/>
      <c r="K23" s="77"/>
      <c r="L23" s="107"/>
      <c r="M23" s="107"/>
      <c r="N23" s="107"/>
      <c r="O23" s="107"/>
      <c r="P23" s="64" t="str">
        <f>IF(L23="","",#REF!)</f>
        <v/>
      </c>
    </row>
    <row r="24" spans="1:16" ht="31" customHeight="1" x14ac:dyDescent="0.2">
      <c r="A24" s="64" t="s">
        <v>46</v>
      </c>
      <c r="B24" s="64" t="str">
        <f t="shared" si="3"/>
        <v>B級</v>
      </c>
      <c r="C24" s="64" t="str">
        <f t="shared" si="0"/>
        <v/>
      </c>
      <c r="D24" s="64" t="str">
        <f t="shared" si="1"/>
        <v/>
      </c>
      <c r="E24" s="64" t="str">
        <f t="shared" si="2"/>
        <v/>
      </c>
      <c r="F24" s="90" t="str">
        <f>IF(J24="", "", 9)</f>
        <v/>
      </c>
      <c r="G24" s="96"/>
      <c r="H24" s="96"/>
      <c r="I24" s="97"/>
      <c r="J24" s="71"/>
      <c r="K24" s="77"/>
      <c r="L24" s="107"/>
      <c r="M24" s="107"/>
      <c r="N24" s="107"/>
      <c r="O24" s="107"/>
      <c r="P24" s="64" t="str">
        <f>IF(L24="","",K6)</f>
        <v/>
      </c>
    </row>
    <row r="25" spans="1:16" ht="31" customHeight="1" thickBot="1" x14ac:dyDescent="0.25">
      <c r="A25" s="64" t="s">
        <v>46</v>
      </c>
      <c r="B25" s="64" t="str">
        <f t="shared" si="3"/>
        <v>B級</v>
      </c>
      <c r="C25" s="64" t="str">
        <f t="shared" si="0"/>
        <v/>
      </c>
      <c r="D25" s="64" t="str">
        <f t="shared" si="1"/>
        <v/>
      </c>
      <c r="E25" s="64" t="str">
        <f t="shared" si="2"/>
        <v/>
      </c>
      <c r="F25" s="91" t="str">
        <f>IF(J25="", "", 10)</f>
        <v/>
      </c>
      <c r="G25" s="98"/>
      <c r="H25" s="98"/>
      <c r="I25" s="99"/>
      <c r="J25" s="73"/>
      <c r="K25" s="63"/>
      <c r="L25" s="107"/>
      <c r="M25" s="107"/>
      <c r="N25" s="107"/>
      <c r="O25" s="107"/>
      <c r="P25" s="64" t="str">
        <f>IF(L25="","",#REF!)</f>
        <v/>
      </c>
    </row>
    <row r="26" spans="1:16" ht="31" customHeight="1" x14ac:dyDescent="0.2">
      <c r="A26" s="64" t="s">
        <v>46</v>
      </c>
      <c r="B26" s="64" t="str">
        <f t="shared" si="3"/>
        <v>B級</v>
      </c>
      <c r="C26" s="64" t="str">
        <f t="shared" si="0"/>
        <v/>
      </c>
      <c r="D26" s="64" t="str">
        <f t="shared" si="1"/>
        <v/>
      </c>
      <c r="E26" s="64" t="str">
        <f t="shared" si="2"/>
        <v/>
      </c>
      <c r="F26" s="92" t="str">
        <f>IF(J26="", "", 11)</f>
        <v/>
      </c>
      <c r="G26" s="100"/>
      <c r="H26" s="100"/>
      <c r="I26" s="101"/>
      <c r="J26" s="72"/>
      <c r="K26" s="69"/>
      <c r="L26" s="107"/>
      <c r="M26" s="107"/>
      <c r="N26" s="107"/>
      <c r="O26" s="107"/>
      <c r="P26" s="64" t="str">
        <f>IF(L26="","",K8)</f>
        <v/>
      </c>
    </row>
    <row r="27" spans="1:16" ht="31" customHeight="1" x14ac:dyDescent="0.2">
      <c r="A27" s="64" t="s">
        <v>46</v>
      </c>
      <c r="B27" s="64" t="str">
        <f t="shared" si="3"/>
        <v>B級</v>
      </c>
      <c r="C27" s="64" t="str">
        <f t="shared" si="0"/>
        <v/>
      </c>
      <c r="D27" s="64" t="str">
        <f t="shared" si="1"/>
        <v/>
      </c>
      <c r="E27" s="64" t="str">
        <f t="shared" si="2"/>
        <v/>
      </c>
      <c r="F27" s="90" t="str">
        <f>IF(J27="", "", 12)</f>
        <v/>
      </c>
      <c r="G27" s="96"/>
      <c r="H27" s="96"/>
      <c r="I27" s="97"/>
      <c r="J27" s="71"/>
      <c r="K27" s="77"/>
      <c r="L27" s="107"/>
      <c r="M27" s="107"/>
      <c r="N27" s="107"/>
      <c r="O27" s="107"/>
      <c r="P27" s="64" t="str">
        <f>IF(L27="","",#REF!)</f>
        <v/>
      </c>
    </row>
    <row r="28" spans="1:16" ht="31" customHeight="1" x14ac:dyDescent="0.2">
      <c r="A28" s="64" t="s">
        <v>46</v>
      </c>
      <c r="B28" s="64" t="str">
        <f t="shared" si="3"/>
        <v>B級</v>
      </c>
      <c r="C28" s="64" t="str">
        <f t="shared" si="0"/>
        <v/>
      </c>
      <c r="D28" s="64" t="str">
        <f t="shared" si="1"/>
        <v/>
      </c>
      <c r="E28" s="64" t="str">
        <f t="shared" si="2"/>
        <v/>
      </c>
      <c r="F28" s="90" t="str">
        <f>IF(J28="", "", 13)</f>
        <v/>
      </c>
      <c r="G28" s="96"/>
      <c r="H28" s="96"/>
      <c r="I28" s="97"/>
      <c r="J28" s="71"/>
      <c r="K28" s="77"/>
      <c r="L28" s="107"/>
      <c r="M28" s="107"/>
      <c r="N28" s="107"/>
      <c r="O28" s="107"/>
      <c r="P28" s="64" t="str">
        <f t="shared" ref="P28:P33" si="4">IF(L28="","",K14)</f>
        <v/>
      </c>
    </row>
    <row r="29" spans="1:16" ht="31" customHeight="1" x14ac:dyDescent="0.2">
      <c r="A29" s="64" t="s">
        <v>46</v>
      </c>
      <c r="B29" s="64" t="str">
        <f t="shared" si="3"/>
        <v>B級</v>
      </c>
      <c r="C29" s="64" t="str">
        <f t="shared" si="0"/>
        <v/>
      </c>
      <c r="D29" s="64" t="str">
        <f t="shared" si="1"/>
        <v/>
      </c>
      <c r="E29" s="64" t="str">
        <f t="shared" si="2"/>
        <v/>
      </c>
      <c r="F29" s="90" t="str">
        <f>IF(J29="", "", 14)</f>
        <v/>
      </c>
      <c r="G29" s="96"/>
      <c r="H29" s="96"/>
      <c r="I29" s="97"/>
      <c r="J29" s="71"/>
      <c r="K29" s="77"/>
      <c r="L29" s="107"/>
      <c r="M29" s="107"/>
      <c r="N29" s="107"/>
      <c r="O29" s="107"/>
      <c r="P29" s="64" t="str">
        <f t="shared" si="4"/>
        <v/>
      </c>
    </row>
    <row r="30" spans="1:16" ht="31" customHeight="1" x14ac:dyDescent="0.2">
      <c r="A30" s="64" t="s">
        <v>46</v>
      </c>
      <c r="B30" s="64" t="str">
        <f t="shared" si="3"/>
        <v>B級</v>
      </c>
      <c r="C30" s="64" t="str">
        <f t="shared" si="0"/>
        <v/>
      </c>
      <c r="D30" s="64" t="str">
        <f t="shared" si="1"/>
        <v/>
      </c>
      <c r="E30" s="64" t="str">
        <f t="shared" si="2"/>
        <v/>
      </c>
      <c r="F30" s="90" t="str">
        <f>IF(J30="", "", 15)</f>
        <v/>
      </c>
      <c r="G30" s="96"/>
      <c r="H30" s="96"/>
      <c r="I30" s="97"/>
      <c r="J30" s="71"/>
      <c r="K30" s="77"/>
      <c r="L30" s="107"/>
      <c r="M30" s="107"/>
      <c r="N30" s="107"/>
      <c r="O30" s="107"/>
      <c r="P30" s="64" t="str">
        <f t="shared" si="4"/>
        <v/>
      </c>
    </row>
    <row r="31" spans="1:16" ht="31" customHeight="1" x14ac:dyDescent="0.2">
      <c r="A31" s="64" t="s">
        <v>46</v>
      </c>
      <c r="B31" s="64" t="str">
        <f t="shared" si="3"/>
        <v>B級</v>
      </c>
      <c r="C31" s="64" t="str">
        <f t="shared" si="0"/>
        <v/>
      </c>
      <c r="D31" s="64" t="str">
        <f t="shared" si="1"/>
        <v/>
      </c>
      <c r="E31" s="64" t="str">
        <f t="shared" si="2"/>
        <v/>
      </c>
      <c r="F31" s="90" t="str">
        <f>IF(J31="", "", 16)</f>
        <v/>
      </c>
      <c r="G31" s="96"/>
      <c r="H31" s="96"/>
      <c r="I31" s="97"/>
      <c r="J31" s="71"/>
      <c r="K31" s="77"/>
      <c r="L31" s="107"/>
      <c r="M31" s="107"/>
      <c r="N31" s="107"/>
      <c r="O31" s="107"/>
      <c r="P31" s="64" t="str">
        <f t="shared" si="4"/>
        <v/>
      </c>
    </row>
    <row r="32" spans="1:16" ht="31" customHeight="1" x14ac:dyDescent="0.2">
      <c r="A32" s="64" t="s">
        <v>46</v>
      </c>
      <c r="B32" s="64" t="str">
        <f t="shared" si="3"/>
        <v>B級</v>
      </c>
      <c r="C32" s="64" t="str">
        <f t="shared" si="0"/>
        <v/>
      </c>
      <c r="D32" s="64" t="str">
        <f t="shared" si="1"/>
        <v/>
      </c>
      <c r="E32" s="64" t="str">
        <f t="shared" si="2"/>
        <v/>
      </c>
      <c r="F32" s="90" t="str">
        <f>IF(J32="", "", 17)</f>
        <v/>
      </c>
      <c r="G32" s="96"/>
      <c r="H32" s="96"/>
      <c r="I32" s="97"/>
      <c r="J32" s="71"/>
      <c r="K32" s="77"/>
      <c r="L32" s="107"/>
      <c r="M32" s="107"/>
      <c r="N32" s="107"/>
      <c r="O32" s="107"/>
      <c r="P32" s="64" t="str">
        <f t="shared" si="4"/>
        <v/>
      </c>
    </row>
    <row r="33" spans="1:16" ht="31" customHeight="1" x14ac:dyDescent="0.2">
      <c r="A33" s="64" t="s">
        <v>46</v>
      </c>
      <c r="B33" s="64" t="str">
        <f t="shared" si="3"/>
        <v>B級</v>
      </c>
      <c r="C33" s="64" t="str">
        <f t="shared" si="0"/>
        <v/>
      </c>
      <c r="D33" s="64" t="str">
        <f t="shared" si="1"/>
        <v/>
      </c>
      <c r="E33" s="64" t="str">
        <f t="shared" si="2"/>
        <v/>
      </c>
      <c r="F33" s="90" t="str">
        <f>IF(J33="", "", 18)</f>
        <v/>
      </c>
      <c r="G33" s="96"/>
      <c r="H33" s="96"/>
      <c r="I33" s="97"/>
      <c r="J33" s="71"/>
      <c r="K33" s="77"/>
      <c r="L33" s="107"/>
      <c r="M33" s="107"/>
      <c r="N33" s="107"/>
      <c r="O33" s="107"/>
      <c r="P33" s="64" t="str">
        <f t="shared" si="4"/>
        <v/>
      </c>
    </row>
    <row r="34" spans="1:16" ht="31" customHeight="1" x14ac:dyDescent="0.2">
      <c r="A34" s="64" t="s">
        <v>46</v>
      </c>
      <c r="B34" s="64" t="str">
        <f t="shared" si="3"/>
        <v>B級</v>
      </c>
      <c r="C34" s="64" t="str">
        <f t="shared" si="0"/>
        <v/>
      </c>
      <c r="D34" s="64" t="str">
        <f t="shared" si="1"/>
        <v/>
      </c>
      <c r="E34" s="64" t="str">
        <f t="shared" si="2"/>
        <v/>
      </c>
      <c r="F34" s="90" t="str">
        <f>IF(J34="", "", 19)</f>
        <v/>
      </c>
      <c r="G34" s="96"/>
      <c r="H34" s="96"/>
      <c r="I34" s="97"/>
      <c r="J34" s="71"/>
      <c r="K34" s="77"/>
      <c r="L34" s="106"/>
      <c r="M34" s="106"/>
      <c r="N34" s="106"/>
      <c r="O34" s="106"/>
    </row>
    <row r="35" spans="1:16" ht="31" customHeight="1" thickBot="1" x14ac:dyDescent="0.25">
      <c r="A35" s="64" t="s">
        <v>46</v>
      </c>
      <c r="B35" s="64" t="str">
        <f t="shared" si="3"/>
        <v>B級</v>
      </c>
      <c r="C35" s="64" t="str">
        <f t="shared" si="0"/>
        <v/>
      </c>
      <c r="D35" s="64" t="str">
        <f t="shared" si="1"/>
        <v/>
      </c>
      <c r="E35" s="64" t="str">
        <f t="shared" si="2"/>
        <v/>
      </c>
      <c r="F35" s="93" t="str">
        <f>IF(J35="", "", 20)</f>
        <v/>
      </c>
      <c r="G35" s="102"/>
      <c r="H35" s="102"/>
      <c r="I35" s="99"/>
      <c r="J35" s="73"/>
      <c r="K35" s="63"/>
      <c r="L35" s="106"/>
      <c r="M35" s="106"/>
      <c r="N35" s="106"/>
      <c r="O35" s="106"/>
    </row>
    <row r="36" spans="1:16" ht="31" customHeight="1" x14ac:dyDescent="0.2">
      <c r="A36" s="64" t="s">
        <v>46</v>
      </c>
      <c r="B36" s="64" t="str">
        <f t="shared" si="3"/>
        <v>B級</v>
      </c>
      <c r="C36" s="64" t="str">
        <f t="shared" si="0"/>
        <v/>
      </c>
      <c r="D36" s="64" t="str">
        <f t="shared" si="1"/>
        <v/>
      </c>
      <c r="E36" s="64" t="str">
        <f t="shared" si="2"/>
        <v/>
      </c>
      <c r="F36" s="92" t="str">
        <f>IF(J36="", "", 21)</f>
        <v/>
      </c>
      <c r="G36" s="100"/>
      <c r="H36" s="100"/>
      <c r="I36" s="101"/>
      <c r="J36" s="72"/>
      <c r="K36" s="69"/>
      <c r="L36" s="106"/>
      <c r="M36" s="106"/>
      <c r="N36" s="106"/>
      <c r="O36" s="106"/>
    </row>
    <row r="37" spans="1:16" ht="31" customHeight="1" x14ac:dyDescent="0.2">
      <c r="A37" s="64" t="s">
        <v>46</v>
      </c>
      <c r="B37" s="64" t="str">
        <f t="shared" si="3"/>
        <v>B級</v>
      </c>
      <c r="C37" s="64" t="str">
        <f t="shared" si="0"/>
        <v/>
      </c>
      <c r="D37" s="64" t="str">
        <f t="shared" si="1"/>
        <v/>
      </c>
      <c r="E37" s="64" t="str">
        <f t="shared" si="2"/>
        <v/>
      </c>
      <c r="F37" s="90" t="str">
        <f>IF(J37="", "", 22)</f>
        <v/>
      </c>
      <c r="G37" s="96"/>
      <c r="H37" s="96"/>
      <c r="I37" s="97"/>
      <c r="J37" s="71"/>
      <c r="K37" s="77"/>
      <c r="L37" s="106"/>
      <c r="M37" s="106"/>
      <c r="N37" s="106"/>
      <c r="O37" s="106"/>
    </row>
    <row r="38" spans="1:16" ht="31" customHeight="1" x14ac:dyDescent="0.2">
      <c r="A38" s="64" t="s">
        <v>46</v>
      </c>
      <c r="B38" s="64" t="str">
        <f t="shared" si="3"/>
        <v>B級</v>
      </c>
      <c r="C38" s="64" t="str">
        <f t="shared" si="0"/>
        <v/>
      </c>
      <c r="D38" s="64" t="str">
        <f t="shared" si="1"/>
        <v/>
      </c>
      <c r="E38" s="64" t="str">
        <f t="shared" si="2"/>
        <v/>
      </c>
      <c r="F38" s="90" t="str">
        <f>IF(J38="", "", 23)</f>
        <v/>
      </c>
      <c r="G38" s="96"/>
      <c r="H38" s="96"/>
      <c r="I38" s="97"/>
      <c r="J38" s="71"/>
      <c r="K38" s="77"/>
      <c r="L38" s="106"/>
      <c r="M38" s="106"/>
      <c r="N38" s="106"/>
      <c r="O38" s="106"/>
    </row>
    <row r="39" spans="1:16" ht="31" customHeight="1" x14ac:dyDescent="0.2">
      <c r="A39" s="64" t="s">
        <v>46</v>
      </c>
      <c r="B39" s="64" t="str">
        <f t="shared" si="3"/>
        <v>B級</v>
      </c>
      <c r="C39" s="64" t="str">
        <f t="shared" si="0"/>
        <v/>
      </c>
      <c r="D39" s="64" t="str">
        <f t="shared" si="1"/>
        <v/>
      </c>
      <c r="E39" s="64" t="str">
        <f t="shared" si="2"/>
        <v/>
      </c>
      <c r="F39" s="90" t="str">
        <f>IF(J39="", "", 24)</f>
        <v/>
      </c>
      <c r="G39" s="96"/>
      <c r="H39" s="96"/>
      <c r="I39" s="97"/>
      <c r="J39" s="71"/>
      <c r="K39" s="77"/>
      <c r="L39" s="106"/>
      <c r="M39" s="106"/>
      <c r="N39" s="106"/>
      <c r="O39" s="106"/>
    </row>
    <row r="40" spans="1:16" ht="31" customHeight="1" x14ac:dyDescent="0.2">
      <c r="A40" s="64" t="s">
        <v>46</v>
      </c>
      <c r="B40" s="64" t="str">
        <f t="shared" si="3"/>
        <v>B級</v>
      </c>
      <c r="C40" s="64" t="str">
        <f t="shared" si="0"/>
        <v/>
      </c>
      <c r="D40" s="64" t="str">
        <f t="shared" si="1"/>
        <v/>
      </c>
      <c r="E40" s="64" t="str">
        <f t="shared" si="2"/>
        <v/>
      </c>
      <c r="F40" s="90" t="str">
        <f>IF(J40="", "", 25)</f>
        <v/>
      </c>
      <c r="G40" s="96"/>
      <c r="H40" s="96"/>
      <c r="I40" s="97"/>
      <c r="J40" s="71"/>
      <c r="K40" s="77"/>
      <c r="L40" s="106"/>
      <c r="M40" s="106"/>
      <c r="N40" s="106"/>
      <c r="O40" s="106"/>
    </row>
    <row r="41" spans="1:16" ht="31" customHeight="1" x14ac:dyDescent="0.2">
      <c r="A41" s="64" t="s">
        <v>46</v>
      </c>
      <c r="B41" s="64" t="str">
        <f t="shared" si="3"/>
        <v>B級</v>
      </c>
      <c r="C41" s="64" t="str">
        <f t="shared" si="0"/>
        <v/>
      </c>
      <c r="D41" s="64" t="str">
        <f t="shared" si="1"/>
        <v/>
      </c>
      <c r="E41" s="64" t="str">
        <f t="shared" si="2"/>
        <v/>
      </c>
      <c r="F41" s="90" t="str">
        <f>IF(J41="", "", 26)</f>
        <v/>
      </c>
      <c r="G41" s="96"/>
      <c r="H41" s="96"/>
      <c r="I41" s="97"/>
      <c r="J41" s="74"/>
      <c r="K41" s="78"/>
      <c r="L41" s="106"/>
      <c r="M41" s="106"/>
      <c r="N41" s="106"/>
      <c r="O41" s="106"/>
    </row>
    <row r="42" spans="1:16" ht="31" customHeight="1" x14ac:dyDescent="0.2">
      <c r="A42" s="64" t="s">
        <v>46</v>
      </c>
      <c r="B42" s="64" t="str">
        <f t="shared" si="3"/>
        <v>B級</v>
      </c>
      <c r="C42" s="64" t="str">
        <f t="shared" si="0"/>
        <v/>
      </c>
      <c r="D42" s="64" t="str">
        <f t="shared" si="1"/>
        <v/>
      </c>
      <c r="E42" s="64" t="str">
        <f t="shared" si="2"/>
        <v/>
      </c>
      <c r="F42" s="90" t="str">
        <f>IF(J42="", "", 27)</f>
        <v/>
      </c>
      <c r="G42" s="96"/>
      <c r="H42" s="96"/>
      <c r="I42" s="97"/>
      <c r="J42" s="74"/>
      <c r="K42" s="78"/>
    </row>
    <row r="43" spans="1:16" ht="31" customHeight="1" x14ac:dyDescent="0.2">
      <c r="A43" s="64" t="s">
        <v>46</v>
      </c>
      <c r="B43" s="64" t="str">
        <f t="shared" si="3"/>
        <v>B級</v>
      </c>
      <c r="C43" s="64" t="str">
        <f t="shared" si="0"/>
        <v/>
      </c>
      <c r="D43" s="64" t="str">
        <f t="shared" si="1"/>
        <v/>
      </c>
      <c r="E43" s="64" t="str">
        <f t="shared" si="2"/>
        <v/>
      </c>
      <c r="F43" s="90" t="str">
        <f>IF(J43="", "", 28)</f>
        <v/>
      </c>
      <c r="G43" s="96"/>
      <c r="H43" s="96"/>
      <c r="I43" s="97"/>
      <c r="J43" s="71"/>
      <c r="K43" s="77"/>
    </row>
    <row r="44" spans="1:16" ht="31" customHeight="1" x14ac:dyDescent="0.2">
      <c r="A44" s="64" t="s">
        <v>46</v>
      </c>
      <c r="B44" s="64" t="str">
        <f t="shared" si="3"/>
        <v>B級</v>
      </c>
      <c r="C44" s="64" t="str">
        <f t="shared" si="0"/>
        <v/>
      </c>
      <c r="D44" s="64" t="str">
        <f t="shared" si="1"/>
        <v/>
      </c>
      <c r="E44" s="64" t="str">
        <f t="shared" si="2"/>
        <v/>
      </c>
      <c r="F44" s="90" t="str">
        <f>IF(J44="", "", 29)</f>
        <v/>
      </c>
      <c r="G44" s="96"/>
      <c r="H44" s="96"/>
      <c r="I44" s="97"/>
      <c r="J44" s="71"/>
      <c r="K44" s="77"/>
    </row>
    <row r="45" spans="1:16" ht="31" customHeight="1" thickBot="1" x14ac:dyDescent="0.25">
      <c r="A45" s="64" t="s">
        <v>46</v>
      </c>
      <c r="B45" s="64" t="str">
        <f t="shared" si="3"/>
        <v>B級</v>
      </c>
      <c r="C45" s="64" t="str">
        <f t="shared" si="0"/>
        <v/>
      </c>
      <c r="D45" s="64" t="str">
        <f t="shared" si="1"/>
        <v/>
      </c>
      <c r="E45" s="64" t="str">
        <f t="shared" si="2"/>
        <v/>
      </c>
      <c r="F45" s="93" t="str">
        <f>IF(J45="", "", 30)</f>
        <v/>
      </c>
      <c r="G45" s="102"/>
      <c r="H45" s="102"/>
      <c r="I45" s="99"/>
      <c r="J45" s="73"/>
      <c r="K45" s="63"/>
    </row>
    <row r="46" spans="1:16" ht="31" customHeight="1" x14ac:dyDescent="0.2">
      <c r="A46" s="64" t="s">
        <v>46</v>
      </c>
      <c r="B46" s="64" t="str">
        <f t="shared" si="3"/>
        <v>B級</v>
      </c>
      <c r="C46" s="64" t="str">
        <f t="shared" si="0"/>
        <v/>
      </c>
      <c r="D46" s="64" t="str">
        <f t="shared" si="1"/>
        <v/>
      </c>
      <c r="E46" s="64" t="str">
        <f t="shared" si="2"/>
        <v/>
      </c>
      <c r="F46" s="92" t="str">
        <f>IF(J46="", "", 31)</f>
        <v/>
      </c>
      <c r="G46" s="100"/>
      <c r="H46" s="100"/>
      <c r="I46" s="101"/>
      <c r="J46" s="72"/>
      <c r="K46" s="69"/>
    </row>
    <row r="47" spans="1:16" ht="31" customHeight="1" x14ac:dyDescent="0.2">
      <c r="A47" s="64" t="s">
        <v>46</v>
      </c>
      <c r="B47" s="64" t="str">
        <f t="shared" si="3"/>
        <v>B級</v>
      </c>
      <c r="C47" s="64" t="str">
        <f t="shared" si="0"/>
        <v/>
      </c>
      <c r="D47" s="64" t="str">
        <f t="shared" si="1"/>
        <v/>
      </c>
      <c r="E47" s="64" t="str">
        <f t="shared" si="2"/>
        <v/>
      </c>
      <c r="F47" s="90" t="str">
        <f>IF(J47="", "", 32)</f>
        <v/>
      </c>
      <c r="G47" s="96"/>
      <c r="H47" s="96"/>
      <c r="I47" s="97"/>
      <c r="J47" s="71"/>
      <c r="K47" s="77"/>
    </row>
    <row r="48" spans="1:16" ht="31" customHeight="1" x14ac:dyDescent="0.2">
      <c r="A48" s="64" t="s">
        <v>46</v>
      </c>
      <c r="B48" s="64" t="str">
        <f t="shared" si="3"/>
        <v>B級</v>
      </c>
      <c r="C48" s="64" t="str">
        <f t="shared" ref="C48:C75" si="5">IF($K$2="","",$K$2)</f>
        <v/>
      </c>
      <c r="D48" s="64" t="str">
        <f t="shared" ref="D48:D75" si="6">IF($K$3="","",$K$3)</f>
        <v/>
      </c>
      <c r="E48" s="64" t="str">
        <f t="shared" ref="E48:E75" si="7">IF($K$6="","",$K$6)</f>
        <v/>
      </c>
      <c r="F48" s="90" t="str">
        <f>IF(J48="", "", 33)</f>
        <v/>
      </c>
      <c r="G48" s="96"/>
      <c r="H48" s="96"/>
      <c r="I48" s="97"/>
      <c r="J48" s="71"/>
      <c r="K48" s="77"/>
    </row>
    <row r="49" spans="1:11" ht="31" customHeight="1" x14ac:dyDescent="0.2">
      <c r="A49" s="64" t="s">
        <v>46</v>
      </c>
      <c r="B49" s="64" t="str">
        <f t="shared" si="3"/>
        <v>B級</v>
      </c>
      <c r="C49" s="64" t="str">
        <f t="shared" si="5"/>
        <v/>
      </c>
      <c r="D49" s="64" t="str">
        <f t="shared" si="6"/>
        <v/>
      </c>
      <c r="E49" s="64" t="str">
        <f t="shared" si="7"/>
        <v/>
      </c>
      <c r="F49" s="90" t="str">
        <f>IF(J49="", "", 34)</f>
        <v/>
      </c>
      <c r="G49" s="96"/>
      <c r="H49" s="96"/>
      <c r="I49" s="97"/>
      <c r="J49" s="71"/>
      <c r="K49" s="77"/>
    </row>
    <row r="50" spans="1:11" ht="31" customHeight="1" x14ac:dyDescent="0.2">
      <c r="A50" s="64" t="s">
        <v>46</v>
      </c>
      <c r="B50" s="64" t="str">
        <f t="shared" si="3"/>
        <v>B級</v>
      </c>
      <c r="C50" s="64" t="str">
        <f t="shared" si="5"/>
        <v/>
      </c>
      <c r="D50" s="64" t="str">
        <f t="shared" si="6"/>
        <v/>
      </c>
      <c r="E50" s="64" t="str">
        <f t="shared" si="7"/>
        <v/>
      </c>
      <c r="F50" s="90" t="str">
        <f>IF(J50="", "", 35)</f>
        <v/>
      </c>
      <c r="G50" s="96"/>
      <c r="H50" s="96"/>
      <c r="I50" s="97"/>
      <c r="J50" s="71"/>
      <c r="K50" s="77"/>
    </row>
    <row r="51" spans="1:11" ht="31" customHeight="1" x14ac:dyDescent="0.2">
      <c r="A51" s="64" t="s">
        <v>46</v>
      </c>
      <c r="B51" s="64" t="str">
        <f t="shared" si="3"/>
        <v>B級</v>
      </c>
      <c r="C51" s="64" t="str">
        <f t="shared" si="5"/>
        <v/>
      </c>
      <c r="D51" s="64" t="str">
        <f t="shared" si="6"/>
        <v/>
      </c>
      <c r="E51" s="64" t="str">
        <f t="shared" si="7"/>
        <v/>
      </c>
      <c r="F51" s="90" t="str">
        <f>IF(J51="", "", 36)</f>
        <v/>
      </c>
      <c r="G51" s="96"/>
      <c r="H51" s="96"/>
      <c r="I51" s="97"/>
      <c r="J51" s="71"/>
      <c r="K51" s="77"/>
    </row>
    <row r="52" spans="1:11" ht="31" customHeight="1" x14ac:dyDescent="0.2">
      <c r="A52" s="64" t="s">
        <v>46</v>
      </c>
      <c r="B52" s="64" t="str">
        <f t="shared" si="3"/>
        <v>B級</v>
      </c>
      <c r="C52" s="64" t="str">
        <f t="shared" si="5"/>
        <v/>
      </c>
      <c r="D52" s="64" t="str">
        <f t="shared" si="6"/>
        <v/>
      </c>
      <c r="E52" s="64" t="str">
        <f t="shared" si="7"/>
        <v/>
      </c>
      <c r="F52" s="90" t="str">
        <f>IF(J52="", "", 37)</f>
        <v/>
      </c>
      <c r="G52" s="96"/>
      <c r="H52" s="96"/>
      <c r="I52" s="97"/>
      <c r="J52" s="71"/>
      <c r="K52" s="77"/>
    </row>
    <row r="53" spans="1:11" ht="31" customHeight="1" x14ac:dyDescent="0.2">
      <c r="A53" s="64" t="s">
        <v>46</v>
      </c>
      <c r="B53" s="64" t="str">
        <f t="shared" si="3"/>
        <v>B級</v>
      </c>
      <c r="C53" s="64" t="str">
        <f t="shared" si="5"/>
        <v/>
      </c>
      <c r="D53" s="64" t="str">
        <f t="shared" si="6"/>
        <v/>
      </c>
      <c r="E53" s="64" t="str">
        <f t="shared" si="7"/>
        <v/>
      </c>
      <c r="F53" s="90" t="str">
        <f>IF(J53="", "", 38)</f>
        <v/>
      </c>
      <c r="G53" s="96"/>
      <c r="H53" s="96"/>
      <c r="I53" s="97"/>
      <c r="J53" s="71"/>
      <c r="K53" s="77"/>
    </row>
    <row r="54" spans="1:11" ht="31" customHeight="1" x14ac:dyDescent="0.2">
      <c r="A54" s="64" t="s">
        <v>46</v>
      </c>
      <c r="B54" s="64" t="str">
        <f t="shared" si="3"/>
        <v>B級</v>
      </c>
      <c r="C54" s="64" t="str">
        <f t="shared" si="5"/>
        <v/>
      </c>
      <c r="D54" s="64" t="str">
        <f t="shared" si="6"/>
        <v/>
      </c>
      <c r="E54" s="64" t="str">
        <f t="shared" si="7"/>
        <v/>
      </c>
      <c r="F54" s="90" t="str">
        <f>IF(J54="", "", 39)</f>
        <v/>
      </c>
      <c r="G54" s="96"/>
      <c r="H54" s="96"/>
      <c r="I54" s="97"/>
      <c r="J54" s="71"/>
      <c r="K54" s="77"/>
    </row>
    <row r="55" spans="1:11" ht="31" customHeight="1" thickBot="1" x14ac:dyDescent="0.25">
      <c r="A55" s="64" t="s">
        <v>46</v>
      </c>
      <c r="B55" s="64" t="str">
        <f t="shared" si="3"/>
        <v>B級</v>
      </c>
      <c r="C55" s="64" t="str">
        <f t="shared" si="5"/>
        <v/>
      </c>
      <c r="D55" s="64" t="str">
        <f t="shared" si="6"/>
        <v/>
      </c>
      <c r="E55" s="64" t="str">
        <f t="shared" si="7"/>
        <v/>
      </c>
      <c r="F55" s="93" t="str">
        <f>IF(J55="", "", 40)</f>
        <v/>
      </c>
      <c r="G55" s="102"/>
      <c r="H55" s="102"/>
      <c r="I55" s="99"/>
      <c r="J55" s="73"/>
      <c r="K55" s="63"/>
    </row>
    <row r="56" spans="1:11" ht="31" customHeight="1" x14ac:dyDescent="0.2">
      <c r="A56" s="64" t="s">
        <v>46</v>
      </c>
      <c r="B56" s="64" t="str">
        <f t="shared" si="3"/>
        <v>B級</v>
      </c>
      <c r="C56" s="64" t="str">
        <f t="shared" si="5"/>
        <v/>
      </c>
      <c r="D56" s="64" t="str">
        <f t="shared" si="6"/>
        <v/>
      </c>
      <c r="E56" s="64" t="str">
        <f t="shared" si="7"/>
        <v/>
      </c>
      <c r="F56" s="92" t="str">
        <f>IF(J56="", "", 41)</f>
        <v/>
      </c>
      <c r="G56" s="100"/>
      <c r="H56" s="100"/>
      <c r="I56" s="101"/>
      <c r="J56" s="72"/>
      <c r="K56" s="69"/>
    </row>
    <row r="57" spans="1:11" ht="31" customHeight="1" x14ac:dyDescent="0.2">
      <c r="A57" s="64" t="s">
        <v>46</v>
      </c>
      <c r="B57" s="64" t="str">
        <f t="shared" si="3"/>
        <v>B級</v>
      </c>
      <c r="C57" s="64" t="str">
        <f t="shared" si="5"/>
        <v/>
      </c>
      <c r="D57" s="64" t="str">
        <f t="shared" si="6"/>
        <v/>
      </c>
      <c r="E57" s="64" t="str">
        <f t="shared" si="7"/>
        <v/>
      </c>
      <c r="F57" s="90" t="str">
        <f>IF(J57="", "", 42)</f>
        <v/>
      </c>
      <c r="G57" s="96"/>
      <c r="H57" s="96"/>
      <c r="I57" s="97"/>
      <c r="J57" s="71"/>
      <c r="K57" s="77"/>
    </row>
    <row r="58" spans="1:11" ht="31" customHeight="1" x14ac:dyDescent="0.2">
      <c r="A58" s="64" t="s">
        <v>46</v>
      </c>
      <c r="B58" s="64" t="str">
        <f t="shared" si="3"/>
        <v>B級</v>
      </c>
      <c r="C58" s="64" t="str">
        <f t="shared" si="5"/>
        <v/>
      </c>
      <c r="D58" s="64" t="str">
        <f t="shared" si="6"/>
        <v/>
      </c>
      <c r="E58" s="64" t="str">
        <f t="shared" si="7"/>
        <v/>
      </c>
      <c r="F58" s="90" t="str">
        <f>IF(J58="", "", 43)</f>
        <v/>
      </c>
      <c r="G58" s="96"/>
      <c r="H58" s="96"/>
      <c r="I58" s="97"/>
      <c r="J58" s="71"/>
      <c r="K58" s="77"/>
    </row>
    <row r="59" spans="1:11" ht="31" customHeight="1" x14ac:dyDescent="0.2">
      <c r="A59" s="64" t="s">
        <v>46</v>
      </c>
      <c r="B59" s="64" t="str">
        <f t="shared" si="3"/>
        <v>B級</v>
      </c>
      <c r="C59" s="64" t="str">
        <f t="shared" si="5"/>
        <v/>
      </c>
      <c r="D59" s="64" t="str">
        <f t="shared" si="6"/>
        <v/>
      </c>
      <c r="E59" s="64" t="str">
        <f t="shared" si="7"/>
        <v/>
      </c>
      <c r="F59" s="90" t="str">
        <f>IF(J59="", "", 44)</f>
        <v/>
      </c>
      <c r="G59" s="96"/>
      <c r="H59" s="96"/>
      <c r="I59" s="97"/>
      <c r="J59" s="71"/>
      <c r="K59" s="77"/>
    </row>
    <row r="60" spans="1:11" ht="31" customHeight="1" x14ac:dyDescent="0.2">
      <c r="A60" s="64" t="s">
        <v>46</v>
      </c>
      <c r="B60" s="64" t="str">
        <f t="shared" si="3"/>
        <v>B級</v>
      </c>
      <c r="C60" s="64" t="str">
        <f t="shared" si="5"/>
        <v/>
      </c>
      <c r="D60" s="64" t="str">
        <f t="shared" si="6"/>
        <v/>
      </c>
      <c r="E60" s="64" t="str">
        <f t="shared" si="7"/>
        <v/>
      </c>
      <c r="F60" s="90" t="str">
        <f>IF(J60="", "", 45)</f>
        <v/>
      </c>
      <c r="G60" s="96"/>
      <c r="H60" s="96"/>
      <c r="I60" s="97"/>
      <c r="J60" s="71"/>
      <c r="K60" s="77"/>
    </row>
    <row r="61" spans="1:11" ht="31" customHeight="1" x14ac:dyDescent="0.2">
      <c r="A61" s="64" t="s">
        <v>46</v>
      </c>
      <c r="B61" s="64" t="str">
        <f t="shared" si="3"/>
        <v>B級</v>
      </c>
      <c r="C61" s="64" t="str">
        <f t="shared" si="5"/>
        <v/>
      </c>
      <c r="D61" s="64" t="str">
        <f t="shared" si="6"/>
        <v/>
      </c>
      <c r="E61" s="64" t="str">
        <f t="shared" si="7"/>
        <v/>
      </c>
      <c r="F61" s="90" t="str">
        <f>IF(J61="", "", 46)</f>
        <v/>
      </c>
      <c r="G61" s="96"/>
      <c r="H61" s="96"/>
      <c r="I61" s="97"/>
      <c r="J61" s="71"/>
      <c r="K61" s="77"/>
    </row>
    <row r="62" spans="1:11" ht="31" customHeight="1" x14ac:dyDescent="0.2">
      <c r="A62" s="64" t="s">
        <v>46</v>
      </c>
      <c r="B62" s="64" t="str">
        <f t="shared" si="3"/>
        <v>B級</v>
      </c>
      <c r="C62" s="64" t="str">
        <f t="shared" si="5"/>
        <v/>
      </c>
      <c r="D62" s="64" t="str">
        <f t="shared" si="6"/>
        <v/>
      </c>
      <c r="E62" s="64" t="str">
        <f t="shared" si="7"/>
        <v/>
      </c>
      <c r="F62" s="90" t="str">
        <f>IF(J62="", "", 47)</f>
        <v/>
      </c>
      <c r="G62" s="96"/>
      <c r="H62" s="96"/>
      <c r="I62" s="97"/>
      <c r="J62" s="71"/>
      <c r="K62" s="77"/>
    </row>
    <row r="63" spans="1:11" ht="31" customHeight="1" x14ac:dyDescent="0.2">
      <c r="A63" s="64" t="s">
        <v>46</v>
      </c>
      <c r="B63" s="64" t="str">
        <f t="shared" si="3"/>
        <v>B級</v>
      </c>
      <c r="C63" s="64" t="str">
        <f t="shared" si="5"/>
        <v/>
      </c>
      <c r="D63" s="64" t="str">
        <f t="shared" si="6"/>
        <v/>
      </c>
      <c r="E63" s="64" t="str">
        <f t="shared" si="7"/>
        <v/>
      </c>
      <c r="F63" s="90" t="str">
        <f>IF(J63="", "", 48)</f>
        <v/>
      </c>
      <c r="G63" s="96"/>
      <c r="H63" s="96"/>
      <c r="I63" s="97"/>
      <c r="J63" s="71"/>
      <c r="K63" s="77"/>
    </row>
    <row r="64" spans="1:11" ht="31" customHeight="1" x14ac:dyDescent="0.2">
      <c r="A64" s="64" t="s">
        <v>46</v>
      </c>
      <c r="B64" s="64" t="str">
        <f t="shared" si="3"/>
        <v>B級</v>
      </c>
      <c r="C64" s="64" t="str">
        <f t="shared" si="5"/>
        <v/>
      </c>
      <c r="D64" s="64" t="str">
        <f t="shared" si="6"/>
        <v/>
      </c>
      <c r="E64" s="64" t="str">
        <f t="shared" si="7"/>
        <v/>
      </c>
      <c r="F64" s="90" t="str">
        <f>IF(J64="", "", 49)</f>
        <v/>
      </c>
      <c r="G64" s="96"/>
      <c r="H64" s="96"/>
      <c r="I64" s="97"/>
      <c r="J64" s="71"/>
      <c r="K64" s="77"/>
    </row>
    <row r="65" spans="1:11" ht="31" customHeight="1" thickBot="1" x14ac:dyDescent="0.25">
      <c r="A65" s="64" t="s">
        <v>46</v>
      </c>
      <c r="B65" s="64" t="str">
        <f t="shared" si="3"/>
        <v>B級</v>
      </c>
      <c r="C65" s="64" t="str">
        <f t="shared" si="5"/>
        <v/>
      </c>
      <c r="D65" s="64" t="str">
        <f t="shared" si="6"/>
        <v/>
      </c>
      <c r="E65" s="64" t="str">
        <f t="shared" si="7"/>
        <v/>
      </c>
      <c r="F65" s="93" t="str">
        <f>IF(J65="", "", 50)</f>
        <v/>
      </c>
      <c r="G65" s="102"/>
      <c r="H65" s="102"/>
      <c r="I65" s="99"/>
      <c r="J65" s="73"/>
      <c r="K65" s="63"/>
    </row>
    <row r="66" spans="1:11" ht="31" customHeight="1" x14ac:dyDescent="0.2">
      <c r="A66" s="64" t="s">
        <v>46</v>
      </c>
      <c r="B66" s="64" t="str">
        <f t="shared" si="3"/>
        <v>B級</v>
      </c>
      <c r="C66" s="64" t="str">
        <f t="shared" si="5"/>
        <v/>
      </c>
      <c r="D66" s="64" t="str">
        <f t="shared" si="6"/>
        <v/>
      </c>
      <c r="E66" s="64" t="str">
        <f t="shared" si="7"/>
        <v/>
      </c>
      <c r="F66" s="92" t="str">
        <f>IF(J66="", "", 51)</f>
        <v/>
      </c>
      <c r="G66" s="100"/>
      <c r="H66" s="100"/>
      <c r="I66" s="101"/>
      <c r="J66" s="72"/>
      <c r="K66" s="69"/>
    </row>
    <row r="67" spans="1:11" ht="31" customHeight="1" x14ac:dyDescent="0.2">
      <c r="A67" s="64" t="s">
        <v>46</v>
      </c>
      <c r="B67" s="64" t="str">
        <f t="shared" si="3"/>
        <v>B級</v>
      </c>
      <c r="C67" s="64" t="str">
        <f t="shared" si="5"/>
        <v/>
      </c>
      <c r="D67" s="64" t="str">
        <f t="shared" si="6"/>
        <v/>
      </c>
      <c r="E67" s="64" t="str">
        <f t="shared" si="7"/>
        <v/>
      </c>
      <c r="F67" s="90" t="str">
        <f>IF(J67="", "", 52)</f>
        <v/>
      </c>
      <c r="G67" s="96"/>
      <c r="H67" s="96"/>
      <c r="I67" s="97"/>
      <c r="J67" s="71"/>
      <c r="K67" s="77"/>
    </row>
    <row r="68" spans="1:11" ht="31" customHeight="1" x14ac:dyDescent="0.2">
      <c r="A68" s="64" t="s">
        <v>46</v>
      </c>
      <c r="B68" s="64" t="str">
        <f t="shared" si="3"/>
        <v>B級</v>
      </c>
      <c r="C68" s="64" t="str">
        <f t="shared" si="5"/>
        <v/>
      </c>
      <c r="D68" s="64" t="str">
        <f t="shared" si="6"/>
        <v/>
      </c>
      <c r="E68" s="64" t="str">
        <f t="shared" si="7"/>
        <v/>
      </c>
      <c r="F68" s="90" t="str">
        <f>IF(J68="", "", 53)</f>
        <v/>
      </c>
      <c r="G68" s="96"/>
      <c r="H68" s="96"/>
      <c r="I68" s="97"/>
      <c r="J68" s="71"/>
      <c r="K68" s="77"/>
    </row>
    <row r="69" spans="1:11" ht="31" customHeight="1" x14ac:dyDescent="0.2">
      <c r="A69" s="64" t="s">
        <v>46</v>
      </c>
      <c r="B69" s="64" t="str">
        <f t="shared" si="3"/>
        <v>B級</v>
      </c>
      <c r="C69" s="64" t="str">
        <f t="shared" si="5"/>
        <v/>
      </c>
      <c r="D69" s="64" t="str">
        <f t="shared" si="6"/>
        <v/>
      </c>
      <c r="E69" s="64" t="str">
        <f t="shared" si="7"/>
        <v/>
      </c>
      <c r="F69" s="90" t="str">
        <f>IF(J69="", "", 54)</f>
        <v/>
      </c>
      <c r="G69" s="96"/>
      <c r="H69" s="96"/>
      <c r="I69" s="97"/>
      <c r="J69" s="71"/>
      <c r="K69" s="77"/>
    </row>
    <row r="70" spans="1:11" ht="31" customHeight="1" x14ac:dyDescent="0.2">
      <c r="A70" s="64" t="s">
        <v>46</v>
      </c>
      <c r="B70" s="64" t="str">
        <f t="shared" si="3"/>
        <v>B級</v>
      </c>
      <c r="C70" s="64" t="str">
        <f t="shared" si="5"/>
        <v/>
      </c>
      <c r="D70" s="64" t="str">
        <f t="shared" si="6"/>
        <v/>
      </c>
      <c r="E70" s="64" t="str">
        <f t="shared" si="7"/>
        <v/>
      </c>
      <c r="F70" s="90" t="str">
        <f>IF(J70="", "", 55)</f>
        <v/>
      </c>
      <c r="G70" s="96"/>
      <c r="H70" s="96"/>
      <c r="I70" s="97"/>
      <c r="J70" s="71"/>
      <c r="K70" s="77"/>
    </row>
    <row r="71" spans="1:11" ht="31" customHeight="1" x14ac:dyDescent="0.2">
      <c r="A71" s="64" t="s">
        <v>46</v>
      </c>
      <c r="B71" s="64" t="str">
        <f t="shared" si="3"/>
        <v>B級</v>
      </c>
      <c r="C71" s="64" t="str">
        <f t="shared" si="5"/>
        <v/>
      </c>
      <c r="D71" s="64" t="str">
        <f t="shared" si="6"/>
        <v/>
      </c>
      <c r="E71" s="64" t="str">
        <f t="shared" si="7"/>
        <v/>
      </c>
      <c r="F71" s="90" t="str">
        <f>IF(J71="", "", 56)</f>
        <v/>
      </c>
      <c r="G71" s="96"/>
      <c r="H71" s="96"/>
      <c r="I71" s="97"/>
      <c r="J71" s="71"/>
      <c r="K71" s="77"/>
    </row>
    <row r="72" spans="1:11" ht="31" customHeight="1" x14ac:dyDescent="0.2">
      <c r="A72" s="64" t="s">
        <v>46</v>
      </c>
      <c r="B72" s="64" t="str">
        <f t="shared" si="3"/>
        <v>B級</v>
      </c>
      <c r="C72" s="64" t="str">
        <f t="shared" si="5"/>
        <v/>
      </c>
      <c r="D72" s="64" t="str">
        <f t="shared" si="6"/>
        <v/>
      </c>
      <c r="E72" s="64" t="str">
        <f t="shared" si="7"/>
        <v/>
      </c>
      <c r="F72" s="90" t="str">
        <f>IF(J72="", "", 57)</f>
        <v/>
      </c>
      <c r="G72" s="96"/>
      <c r="H72" s="96"/>
      <c r="I72" s="97"/>
      <c r="J72" s="71"/>
      <c r="K72" s="77"/>
    </row>
    <row r="73" spans="1:11" ht="31" customHeight="1" x14ac:dyDescent="0.2">
      <c r="A73" s="64" t="s">
        <v>46</v>
      </c>
      <c r="B73" s="64" t="str">
        <f t="shared" si="3"/>
        <v>B級</v>
      </c>
      <c r="C73" s="64" t="str">
        <f t="shared" si="5"/>
        <v/>
      </c>
      <c r="D73" s="64" t="str">
        <f t="shared" si="6"/>
        <v/>
      </c>
      <c r="E73" s="64" t="str">
        <f t="shared" si="7"/>
        <v/>
      </c>
      <c r="F73" s="90" t="str">
        <f>IF(J73="", "", 58)</f>
        <v/>
      </c>
      <c r="G73" s="96"/>
      <c r="H73" s="96"/>
      <c r="I73" s="97"/>
      <c r="J73" s="71"/>
      <c r="K73" s="77"/>
    </row>
    <row r="74" spans="1:11" ht="31" customHeight="1" x14ac:dyDescent="0.2">
      <c r="A74" s="64" t="s">
        <v>46</v>
      </c>
      <c r="B74" s="64" t="str">
        <f t="shared" si="3"/>
        <v>B級</v>
      </c>
      <c r="C74" s="64" t="str">
        <f t="shared" si="5"/>
        <v/>
      </c>
      <c r="D74" s="64" t="str">
        <f t="shared" si="6"/>
        <v/>
      </c>
      <c r="E74" s="64" t="str">
        <f t="shared" si="7"/>
        <v/>
      </c>
      <c r="F74" s="90" t="str">
        <f>IF(J74="", "", 59)</f>
        <v/>
      </c>
      <c r="G74" s="96"/>
      <c r="H74" s="96"/>
      <c r="I74" s="97"/>
      <c r="J74" s="71"/>
      <c r="K74" s="77"/>
    </row>
    <row r="75" spans="1:11" ht="31" customHeight="1" thickBot="1" x14ac:dyDescent="0.25">
      <c r="A75" s="64" t="s">
        <v>46</v>
      </c>
      <c r="B75" s="64" t="str">
        <f t="shared" si="3"/>
        <v>B級</v>
      </c>
      <c r="C75" s="64" t="str">
        <f t="shared" si="5"/>
        <v/>
      </c>
      <c r="D75" s="64" t="str">
        <f t="shared" si="6"/>
        <v/>
      </c>
      <c r="E75" s="64" t="str">
        <f t="shared" si="7"/>
        <v/>
      </c>
      <c r="F75" s="93" t="str">
        <f>IF(J75="", "", 60)</f>
        <v/>
      </c>
      <c r="G75" s="102"/>
      <c r="H75" s="102"/>
      <c r="I75" s="99"/>
      <c r="J75" s="73"/>
      <c r="K75" s="63"/>
    </row>
  </sheetData>
  <sheetProtection algorithmName="SHA-512" hashValue="doReV9M5dCWXojztOdY2sCYu1rQThT3dnY+HRzttEmWruhgNXQH2llXOD3cOV1/qJgDiHIJ6HjiQu3I1W6NyYQ==" saltValue="S1CAbtcUIO6OgZL5gka9pA==" spinCount="100000" sheet="1" selectLockedCells="1"/>
  <mergeCells count="1">
    <mergeCell ref="J10:K10"/>
  </mergeCells>
  <phoneticPr fontId="7"/>
  <dataValidations count="5">
    <dataValidation type="list" allowBlank="1" showInputMessage="1" showErrorMessage="1" sqref="K6">
      <formula1>"男子,女子"</formula1>
    </dataValidation>
    <dataValidation type="list" allowBlank="1" showInputMessage="1" showErrorMessage="1" sqref="K7">
      <formula1>"出場,　　"</formula1>
    </dataValidation>
    <dataValidation type="list" allowBlank="1" showInputMessage="1" showErrorMessage="1" sqref="G16:G75">
      <formula1>"登録選手, "</formula1>
    </dataValidation>
    <dataValidation type="list" allowBlank="1" showInputMessage="1" showErrorMessage="1" sqref="I16:I75">
      <formula1>"2年,1年"</formula1>
    </dataValidation>
    <dataValidation type="list" allowBlank="1" showInputMessage="1" showErrorMessage="1" sqref="H16:H75">
      <formula1>$A16:$B16</formula1>
    </dataValidation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r:id="rId1"/>
  <headerFooter>
    <oddHeader>&amp;C&amp;14市民総合　カデット 申し込み</oddHeader>
  </headerFooter>
  <ignoredErrors>
    <ignoredError sqref="B16:B7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29"/>
  <sheetViews>
    <sheetView view="pageBreakPreview" zoomScaleNormal="100" zoomScaleSheetLayoutView="100" workbookViewId="0">
      <selection activeCell="C16" sqref="C16"/>
    </sheetView>
  </sheetViews>
  <sheetFormatPr defaultRowHeight="13" x14ac:dyDescent="0.2"/>
  <cols>
    <col min="1" max="1" width="11.08984375" customWidth="1"/>
    <col min="2" max="2" width="5" customWidth="1"/>
    <col min="3" max="3" width="23.6328125" customWidth="1"/>
    <col min="4" max="4" width="5.90625" customWidth="1"/>
    <col min="5" max="5" width="15" customWidth="1"/>
    <col min="6" max="6" width="6.08984375" customWidth="1"/>
    <col min="7" max="7" width="15" customWidth="1"/>
  </cols>
  <sheetData>
    <row r="1" spans="1:33" ht="16.5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3" ht="16.5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33" x14ac:dyDescent="0.2">
      <c r="C3" s="4" t="s">
        <v>19</v>
      </c>
      <c r="D3" s="109"/>
      <c r="E3" s="109"/>
      <c r="F3" s="110"/>
      <c r="G3" s="110"/>
    </row>
    <row r="4" spans="1:33" x14ac:dyDescent="0.2">
      <c r="C4" s="4" t="s">
        <v>18</v>
      </c>
      <c r="D4" s="109"/>
      <c r="E4" s="109"/>
    </row>
    <row r="5" spans="1:33" x14ac:dyDescent="0.2">
      <c r="C5" s="4" t="s">
        <v>17</v>
      </c>
      <c r="D5" s="109"/>
      <c r="E5" s="109"/>
    </row>
    <row r="6" spans="1:33" x14ac:dyDescent="0.2">
      <c r="C6" s="4" t="s">
        <v>7</v>
      </c>
      <c r="D6" s="109"/>
      <c r="E6" s="109"/>
    </row>
    <row r="8" spans="1:33" x14ac:dyDescent="0.2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9.75" customHeight="1" x14ac:dyDescent="0.2">
      <c r="B9" t="s">
        <v>15</v>
      </c>
    </row>
    <row r="10" spans="1:33" ht="31.5" customHeight="1" thickBot="1" x14ac:dyDescent="0.25">
      <c r="B10" s="15"/>
      <c r="C10" s="18" t="s">
        <v>16</v>
      </c>
      <c r="D10" s="17" t="s">
        <v>0</v>
      </c>
      <c r="E10" s="17" t="s">
        <v>1</v>
      </c>
      <c r="F10" s="16" t="s">
        <v>2</v>
      </c>
      <c r="G10" s="14" t="s">
        <v>14</v>
      </c>
    </row>
    <row r="11" spans="1:33" ht="31.5" customHeight="1" thickTop="1" x14ac:dyDescent="0.2">
      <c r="B11" s="19">
        <v>1</v>
      </c>
      <c r="C11" s="25" t="str">
        <f>CONCATENATE(入力用!J16,入力用!K16)</f>
        <v/>
      </c>
      <c r="D11" s="12"/>
      <c r="E11" s="12"/>
      <c r="F11" s="12"/>
      <c r="G11" s="13"/>
    </row>
    <row r="12" spans="1:33" ht="31.5" customHeight="1" x14ac:dyDescent="0.2">
      <c r="B12" s="20">
        <v>2</v>
      </c>
      <c r="C12" s="25" t="str">
        <f>CONCATENATE(入力用!J17,入力用!K17)</f>
        <v/>
      </c>
      <c r="D12" s="7"/>
      <c r="E12" s="7"/>
      <c r="F12" s="7"/>
      <c r="G12" s="9"/>
    </row>
    <row r="13" spans="1:33" ht="31.5" customHeight="1" x14ac:dyDescent="0.2">
      <c r="B13" s="20">
        <v>3</v>
      </c>
      <c r="C13" s="25" t="str">
        <f>CONCATENATE(入力用!J18,入力用!K18)</f>
        <v/>
      </c>
      <c r="D13" s="7"/>
      <c r="E13" s="7"/>
      <c r="F13" s="7"/>
      <c r="G13" s="9"/>
    </row>
    <row r="14" spans="1:33" ht="31.5" customHeight="1" x14ac:dyDescent="0.2">
      <c r="B14" s="20">
        <v>4</v>
      </c>
      <c r="C14" s="25" t="str">
        <f>CONCATENATE(入力用!J19,入力用!K19)</f>
        <v/>
      </c>
      <c r="D14" s="7"/>
      <c r="E14" s="7"/>
      <c r="F14" s="7"/>
      <c r="G14" s="9"/>
    </row>
    <row r="15" spans="1:33" ht="31.5" customHeight="1" x14ac:dyDescent="0.2">
      <c r="B15" s="20">
        <v>5</v>
      </c>
      <c r="C15" s="25" t="str">
        <f>CONCATENATE(入力用!J20,入力用!K20)</f>
        <v/>
      </c>
      <c r="D15" s="7"/>
      <c r="E15" s="7"/>
      <c r="F15" s="7"/>
      <c r="G15" s="9"/>
    </row>
    <row r="16" spans="1:33" ht="31.5" customHeight="1" x14ac:dyDescent="0.2">
      <c r="B16" s="20">
        <v>6</v>
      </c>
      <c r="C16" s="25" t="str">
        <f>CONCATENATE(入力用!J21,入力用!K21)</f>
        <v/>
      </c>
      <c r="D16" s="7"/>
      <c r="E16" s="7"/>
      <c r="F16" s="7"/>
      <c r="G16" s="9"/>
    </row>
    <row r="17" spans="2:33" ht="31.5" customHeight="1" x14ac:dyDescent="0.2">
      <c r="B17" s="20">
        <v>7</v>
      </c>
      <c r="C17" s="25" t="str">
        <f>CONCATENATE(入力用!J22,入力用!K22)</f>
        <v/>
      </c>
      <c r="D17" s="7"/>
      <c r="E17" s="7"/>
      <c r="F17" s="7"/>
      <c r="G17" s="9"/>
    </row>
    <row r="18" spans="2:33" ht="31.5" customHeight="1" x14ac:dyDescent="0.2">
      <c r="B18" s="20">
        <v>8</v>
      </c>
      <c r="C18" s="25" t="str">
        <f>CONCATENATE(入力用!J23,入力用!K23)</f>
        <v/>
      </c>
      <c r="D18" s="7"/>
      <c r="E18" s="7"/>
      <c r="F18" s="7"/>
      <c r="G18" s="9"/>
    </row>
    <row r="19" spans="2:33" ht="31.5" customHeight="1" x14ac:dyDescent="0.2">
      <c r="B19" s="20">
        <v>9</v>
      </c>
      <c r="C19" s="25" t="str">
        <f>CONCATENATE(入力用!J24,入力用!K24)</f>
        <v/>
      </c>
      <c r="D19" s="7"/>
      <c r="E19" s="7"/>
      <c r="F19" s="7"/>
      <c r="G19" s="9"/>
    </row>
    <row r="20" spans="2:33" ht="31.5" customHeight="1" x14ac:dyDescent="0.2">
      <c r="B20" s="20">
        <v>10</v>
      </c>
      <c r="C20" s="25" t="str">
        <f>CONCATENATE(入力用!J25,入力用!K25)</f>
        <v/>
      </c>
      <c r="D20" s="7"/>
      <c r="E20" s="7"/>
      <c r="F20" s="7"/>
      <c r="G20" s="9"/>
    </row>
    <row r="21" spans="2:33" ht="31.5" customHeight="1" x14ac:dyDescent="0.2">
      <c r="B21" s="20">
        <v>11</v>
      </c>
      <c r="C21" s="25" t="e">
        <f>CONCATENATE(入力用!#REF!,入力用!#REF!)</f>
        <v>#REF!</v>
      </c>
      <c r="D21" s="7"/>
      <c r="E21" s="7"/>
      <c r="F21" s="7"/>
      <c r="G21" s="9"/>
    </row>
    <row r="22" spans="2:33" ht="31.5" customHeight="1" thickBot="1" x14ac:dyDescent="0.25">
      <c r="B22" s="21">
        <v>12</v>
      </c>
      <c r="C22" s="25" t="e">
        <f>CONCATENATE(入力用!#REF!,入力用!#REF!)</f>
        <v>#REF!</v>
      </c>
      <c r="D22" s="10"/>
      <c r="E22" s="10"/>
      <c r="F22" s="10"/>
      <c r="G22" s="11"/>
    </row>
    <row r="25" spans="2:33" x14ac:dyDescent="0.2">
      <c r="B25" s="8" t="s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2:33" x14ac:dyDescent="0.2">
      <c r="B26" s="8" t="s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6"/>
      <c r="AE26" s="5"/>
      <c r="AF26" s="5"/>
      <c r="AG26" s="5"/>
    </row>
    <row r="27" spans="2:33" x14ac:dyDescent="0.2">
      <c r="B27" t="s">
        <v>10</v>
      </c>
      <c r="C27" s="1"/>
      <c r="E27" s="1"/>
    </row>
    <row r="28" spans="2:33" x14ac:dyDescent="0.2">
      <c r="C28" s="22">
        <f ca="1">TODAY()</f>
        <v>45679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33" x14ac:dyDescent="0.2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5">
    <mergeCell ref="D3:E3"/>
    <mergeCell ref="D4:E4"/>
    <mergeCell ref="D5:E5"/>
    <mergeCell ref="D6:E6"/>
    <mergeCell ref="F3:G3"/>
  </mergeCells>
  <phoneticPr fontId="7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20"/>
  <sheetViews>
    <sheetView zoomScaleNormal="100" workbookViewId="0">
      <selection activeCell="B17" sqref="B17"/>
    </sheetView>
  </sheetViews>
  <sheetFormatPr defaultRowHeight="13" x14ac:dyDescent="0.2"/>
  <cols>
    <col min="1" max="1" width="4.08984375" customWidth="1"/>
    <col min="2" max="3" width="15.6328125" customWidth="1"/>
    <col min="4" max="4" width="7.453125" customWidth="1"/>
    <col min="5" max="5" width="11.6328125" bestFit="1" customWidth="1"/>
    <col min="6" max="6" width="5.7265625" customWidth="1"/>
    <col min="7" max="7" width="9.453125" bestFit="1" customWidth="1"/>
  </cols>
  <sheetData>
    <row r="1" spans="1:7" ht="28.5" customHeight="1" thickBot="1" x14ac:dyDescent="0.25">
      <c r="A1" s="46" t="s">
        <v>24</v>
      </c>
      <c r="B1" s="23"/>
    </row>
    <row r="2" spans="1:7" ht="24.75" customHeight="1" thickBot="1" x14ac:dyDescent="0.25">
      <c r="B2" s="3" t="s">
        <v>20</v>
      </c>
      <c r="C2" s="51"/>
      <c r="D2" s="52" t="s">
        <v>26</v>
      </c>
    </row>
    <row r="3" spans="1:7" ht="24.75" customHeight="1" thickBot="1" x14ac:dyDescent="0.25">
      <c r="B3" s="3" t="s">
        <v>21</v>
      </c>
      <c r="C3" s="50"/>
    </row>
    <row r="4" spans="1:7" ht="24.75" customHeight="1" thickBot="1" x14ac:dyDescent="0.25">
      <c r="B4" s="3" t="s">
        <v>22</v>
      </c>
      <c r="C4" s="47"/>
    </row>
    <row r="5" spans="1:7" ht="24.75" customHeight="1" thickBot="1" x14ac:dyDescent="0.25">
      <c r="B5" s="3" t="s">
        <v>23</v>
      </c>
      <c r="C5" s="47"/>
    </row>
    <row r="6" spans="1:7" ht="24.75" customHeight="1" thickBot="1" x14ac:dyDescent="0.25">
      <c r="B6" s="3"/>
      <c r="C6" s="48"/>
    </row>
    <row r="7" spans="1:7" ht="24.75" customHeight="1" thickBot="1" x14ac:dyDescent="0.25">
      <c r="B7" s="3" t="s">
        <v>25</v>
      </c>
      <c r="C7" s="47"/>
    </row>
    <row r="8" spans="1:7" ht="24.75" customHeight="1" x14ac:dyDescent="0.2">
      <c r="B8" s="3"/>
      <c r="C8" s="49"/>
    </row>
    <row r="9" spans="1:7" x14ac:dyDescent="0.2">
      <c r="B9" s="24"/>
      <c r="D9" s="24"/>
      <c r="E9" s="24"/>
      <c r="F9" s="24"/>
      <c r="G9" s="24"/>
    </row>
    <row r="10" spans="1:7" x14ac:dyDescent="0.2">
      <c r="A10" t="s">
        <v>4</v>
      </c>
      <c r="C10" s="24"/>
    </row>
    <row r="11" spans="1:7" ht="13.5" thickBot="1" x14ac:dyDescent="0.25">
      <c r="A11" s="15"/>
      <c r="B11" s="27" t="s">
        <v>12</v>
      </c>
      <c r="C11" s="28" t="s">
        <v>13</v>
      </c>
      <c r="D11" s="29" t="s">
        <v>0</v>
      </c>
      <c r="E11" s="29" t="s">
        <v>1</v>
      </c>
      <c r="F11" s="28" t="s">
        <v>2</v>
      </c>
      <c r="G11" s="30" t="s">
        <v>14</v>
      </c>
    </row>
    <row r="12" spans="1:7" ht="30.75" customHeight="1" thickTop="1" x14ac:dyDescent="0.2">
      <c r="A12" s="26" t="str">
        <f>IF(B12="", "", 1)</f>
        <v/>
      </c>
      <c r="B12" s="33"/>
      <c r="C12" s="34"/>
      <c r="D12" s="35"/>
      <c r="E12" s="36"/>
      <c r="F12" s="35"/>
      <c r="G12" s="37"/>
    </row>
    <row r="13" spans="1:7" ht="30.75" customHeight="1" x14ac:dyDescent="0.2">
      <c r="A13" s="26" t="str">
        <f>IF(B13="", "", 2)</f>
        <v/>
      </c>
      <c r="B13" s="38"/>
      <c r="C13" s="31"/>
      <c r="D13" s="4"/>
      <c r="E13" s="4"/>
      <c r="F13" s="4"/>
      <c r="G13" s="39"/>
    </row>
    <row r="14" spans="1:7" ht="30.75" customHeight="1" x14ac:dyDescent="0.2">
      <c r="A14" s="26" t="str">
        <f>IF(B14="", "", 3)</f>
        <v/>
      </c>
      <c r="B14" s="38"/>
      <c r="C14" s="31"/>
      <c r="D14" s="32"/>
      <c r="E14" s="4"/>
      <c r="F14" s="4"/>
      <c r="G14" s="39"/>
    </row>
    <row r="15" spans="1:7" ht="30.75" customHeight="1" x14ac:dyDescent="0.2">
      <c r="A15" s="26" t="str">
        <f>IF(B15="", "", 4)</f>
        <v/>
      </c>
      <c r="B15" s="38"/>
      <c r="C15" s="31"/>
      <c r="D15" s="4"/>
      <c r="E15" s="4"/>
      <c r="F15" s="4"/>
      <c r="G15" s="39"/>
    </row>
    <row r="16" spans="1:7" ht="30.75" customHeight="1" x14ac:dyDescent="0.2">
      <c r="A16" s="26" t="str">
        <f>IF(B16="", "", 5)</f>
        <v/>
      </c>
      <c r="B16" s="38"/>
      <c r="C16" s="31"/>
      <c r="D16" s="4"/>
      <c r="E16" s="4"/>
      <c r="F16" s="4"/>
      <c r="G16" s="39"/>
    </row>
    <row r="17" spans="1:7" ht="30.75" customHeight="1" x14ac:dyDescent="0.2">
      <c r="A17" s="26" t="str">
        <f>IF(B17="", "", 6)</f>
        <v/>
      </c>
      <c r="B17" s="38"/>
      <c r="C17" s="31"/>
      <c r="D17" s="4"/>
      <c r="E17" s="4"/>
      <c r="F17" s="4"/>
      <c r="G17" s="40"/>
    </row>
    <row r="18" spans="1:7" ht="30.75" customHeight="1" x14ac:dyDescent="0.2">
      <c r="A18" s="26" t="str">
        <f>IF(B18="", "", 7)</f>
        <v/>
      </c>
      <c r="B18" s="38"/>
      <c r="C18" s="31"/>
      <c r="D18" s="4"/>
      <c r="E18" s="4"/>
      <c r="F18" s="4"/>
      <c r="G18" s="41"/>
    </row>
    <row r="19" spans="1:7" ht="30.75" customHeight="1" thickBot="1" x14ac:dyDescent="0.25">
      <c r="A19" s="26" t="str">
        <f>IF(B19="", "", 8)</f>
        <v/>
      </c>
      <c r="B19" s="42"/>
      <c r="C19" s="43"/>
      <c r="D19" s="44"/>
      <c r="E19" s="44"/>
      <c r="F19" s="44"/>
      <c r="G19" s="45"/>
    </row>
    <row r="20" spans="1:7" ht="13.5" thickTop="1" x14ac:dyDescent="0.2"/>
  </sheetData>
  <phoneticPr fontId="7"/>
  <pageMargins left="0.7" right="0.7" top="0.75" bottom="0.75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印刷用</vt:lpstr>
      <vt:lpstr>学校対抗入力用 </vt:lpstr>
      <vt:lpstr>印刷用!Print_Area</vt:lpstr>
      <vt:lpstr>入力用!Print_Area</vt:lpstr>
      <vt:lpstr>入力用!Print_Titles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高体連卓球中部ブロック</dc:creator>
  <cp:lastModifiedBy>Windows ユーザー</cp:lastModifiedBy>
  <cp:lastPrinted>2023-11-07T08:04:16Z</cp:lastPrinted>
  <dcterms:created xsi:type="dcterms:W3CDTF">2010-03-08T04:29:13Z</dcterms:created>
  <dcterms:modified xsi:type="dcterms:W3CDTF">2025-01-22T11:48:07Z</dcterms:modified>
</cp:coreProperties>
</file>