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E:\SSD\卓球関係・その他\福岡市卓球協会\"/>
    </mc:Choice>
  </mc:AlternateContent>
  <xr:revisionPtr revIDLastSave="0" documentId="8_{5379EFC4-1AB7-43C6-94C4-D097D05DB6AF}" xr6:coauthVersionLast="36" xr6:coauthVersionMax="36" xr10:uidLastSave="{00000000-0000-0000-0000-000000000000}"/>
  <bookViews>
    <workbookView xWindow="0" yWindow="0" windowWidth="20490" windowHeight="6705" tabRatio="771" activeTab="3" xr2:uid="{00000000-000D-0000-FFFF-FFFF00000000}"/>
  </bookViews>
  <sheets>
    <sheet name="ダブルス入力用" sheetId="5" r:id="rId1"/>
    <sheet name="印刷用" sheetId="4" state="hidden" r:id="rId2"/>
    <sheet name="学校対抗入力用 " sheetId="8" state="hidden" r:id="rId3"/>
    <sheet name="印刷（出場選手）" sheetId="3" r:id="rId4"/>
    <sheet name="印刷 (推薦選手)" sheetId="13" r:id="rId5"/>
  </sheets>
  <definedNames>
    <definedName name="_xlnm.Print_Area" localSheetId="4">'印刷 (推薦選手)'!$A$1:$J$32</definedName>
    <definedName name="_xlnm.Print_Area" localSheetId="3">'印刷（出場選手）'!$A$1:$J$32</definedName>
    <definedName name="_xlnm.Print_Area" localSheetId="1">印刷用!$A$1:$I$42</definedName>
  </definedNames>
  <calcPr calcId="191029"/>
</workbook>
</file>

<file path=xl/calcChain.xml><?xml version="1.0" encoding="utf-8"?>
<calcChain xmlns="http://schemas.openxmlformats.org/spreadsheetml/2006/main">
  <c r="B30" i="13" l="1"/>
  <c r="B30" i="3"/>
  <c r="D23" i="13" l="1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5" i="13" l="1"/>
  <c r="H25" i="13"/>
  <c r="E23" i="13" l="1"/>
  <c r="C23" i="13"/>
  <c r="E22" i="13"/>
  <c r="C22" i="13"/>
  <c r="E21" i="13"/>
  <c r="C21" i="13"/>
  <c r="E20" i="13"/>
  <c r="C20" i="13"/>
  <c r="E19" i="13"/>
  <c r="C19" i="13"/>
  <c r="E18" i="13"/>
  <c r="C18" i="13"/>
  <c r="E17" i="13"/>
  <c r="C17" i="13"/>
  <c r="E16" i="13"/>
  <c r="C16" i="13"/>
  <c r="E15" i="13"/>
  <c r="C15" i="13"/>
  <c r="E14" i="13"/>
  <c r="C14" i="13"/>
  <c r="E13" i="13"/>
  <c r="C13" i="13"/>
  <c r="E12" i="13"/>
  <c r="C12" i="13"/>
  <c r="E11" i="13"/>
  <c r="C11" i="13"/>
  <c r="E10" i="13"/>
  <c r="C10" i="13"/>
  <c r="E9" i="13"/>
  <c r="C9" i="13"/>
  <c r="G28" i="13"/>
  <c r="B28" i="13"/>
  <c r="B27" i="13"/>
  <c r="J26" i="13"/>
  <c r="J4" i="13"/>
  <c r="G4" i="13"/>
  <c r="F4" i="13"/>
  <c r="B4" i="13"/>
  <c r="F4" i="3"/>
  <c r="B4" i="3"/>
  <c r="H25" i="3"/>
  <c r="B25" i="3"/>
  <c r="G28" i="3"/>
  <c r="B28" i="3"/>
  <c r="B27" i="3"/>
  <c r="F10" i="5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H9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J4" i="3" l="1"/>
  <c r="G4" i="3"/>
  <c r="A13" i="5"/>
  <c r="B13" i="5" s="1"/>
  <c r="A14" i="5"/>
  <c r="B14" i="5" s="1"/>
  <c r="A15" i="5"/>
  <c r="B15" i="5" s="1"/>
  <c r="A16" i="5"/>
  <c r="B16" i="5" s="1"/>
  <c r="J16" i="5"/>
  <c r="Q16" i="5" s="1"/>
  <c r="A17" i="5"/>
  <c r="B17" i="5" s="1"/>
  <c r="J17" i="5"/>
  <c r="Q17" i="5" s="1"/>
  <c r="A18" i="5"/>
  <c r="B18" i="5" s="1"/>
  <c r="J18" i="5"/>
  <c r="Q18" i="5" s="1"/>
  <c r="A19" i="5"/>
  <c r="B19" i="5" s="1"/>
  <c r="J19" i="5"/>
  <c r="Q19" i="5" s="1"/>
  <c r="A20" i="5"/>
  <c r="B20" i="5" s="1"/>
  <c r="J20" i="5"/>
  <c r="Q20" i="5" s="1"/>
  <c r="A21" i="5"/>
  <c r="B21" i="5" s="1"/>
  <c r="J21" i="5"/>
  <c r="Q21" i="5" s="1"/>
  <c r="A22" i="5"/>
  <c r="B22" i="5" s="1"/>
  <c r="J22" i="5"/>
  <c r="Q22" i="5" s="1"/>
  <c r="A23" i="5"/>
  <c r="B23" i="5" s="1"/>
  <c r="J23" i="5"/>
  <c r="Q23" i="5" s="1"/>
  <c r="A24" i="5"/>
  <c r="B24" i="5" s="1"/>
  <c r="J24" i="5"/>
  <c r="Q24" i="5" s="1"/>
  <c r="A25" i="5"/>
  <c r="B25" i="5" s="1"/>
  <c r="J25" i="5"/>
  <c r="Q25" i="5" s="1"/>
  <c r="A26" i="5"/>
  <c r="B26" i="5" s="1"/>
  <c r="J26" i="5"/>
  <c r="Q26" i="5" s="1"/>
  <c r="A27" i="5"/>
  <c r="B27" i="5" s="1"/>
  <c r="J27" i="5"/>
  <c r="Q27" i="5" s="1"/>
  <c r="A28" i="5"/>
  <c r="B28" i="5" s="1"/>
  <c r="J28" i="5"/>
  <c r="Q28" i="5" s="1"/>
  <c r="A29" i="5"/>
  <c r="B29" i="5" s="1"/>
  <c r="J29" i="5"/>
  <c r="Q29" i="5" s="1"/>
  <c r="A30" i="5"/>
  <c r="B30" i="5" s="1"/>
  <c r="J30" i="5"/>
  <c r="Q30" i="5" s="1"/>
  <c r="A31" i="5"/>
  <c r="B31" i="5" s="1"/>
  <c r="A32" i="5"/>
  <c r="B32" i="5" s="1"/>
  <c r="A33" i="5"/>
  <c r="B33" i="5" s="1"/>
  <c r="A34" i="5"/>
  <c r="B34" i="5" s="1"/>
  <c r="A35" i="5"/>
  <c r="B35" i="5" s="1"/>
  <c r="A36" i="5"/>
  <c r="B36" i="5" s="1"/>
  <c r="A37" i="5"/>
  <c r="B37" i="5" s="1"/>
  <c r="A38" i="5"/>
  <c r="B38" i="5" s="1"/>
  <c r="A39" i="5"/>
  <c r="B39" i="5" s="1"/>
  <c r="A40" i="5"/>
  <c r="B40" i="5" s="1"/>
  <c r="A41" i="5"/>
  <c r="B41" i="5" s="1"/>
  <c r="A42" i="5"/>
  <c r="B42" i="5" s="1"/>
  <c r="A43" i="5"/>
  <c r="B43" i="5" s="1"/>
  <c r="A44" i="5"/>
  <c r="B44" i="5" s="1"/>
  <c r="A45" i="5"/>
  <c r="B45" i="5" s="1"/>
  <c r="A46" i="5"/>
  <c r="B46" i="5" s="1"/>
  <c r="A47" i="5"/>
  <c r="B47" i="5" s="1"/>
  <c r="A48" i="5"/>
  <c r="B48" i="5" s="1"/>
  <c r="A49" i="5"/>
  <c r="B49" i="5" s="1"/>
  <c r="A50" i="5"/>
  <c r="B50" i="5" s="1"/>
  <c r="A51" i="5"/>
  <c r="B51" i="5" s="1"/>
  <c r="A52" i="5"/>
  <c r="B52" i="5" s="1"/>
  <c r="A53" i="5"/>
  <c r="B53" i="5" s="1"/>
  <c r="A54" i="5"/>
  <c r="B54" i="5" s="1"/>
  <c r="A55" i="5"/>
  <c r="B55" i="5" s="1"/>
  <c r="A56" i="5"/>
  <c r="B56" i="5" s="1"/>
  <c r="A57" i="5"/>
  <c r="B57" i="5" s="1"/>
  <c r="A58" i="5"/>
  <c r="B58" i="5" s="1"/>
  <c r="A59" i="5"/>
  <c r="B59" i="5" s="1"/>
  <c r="A60" i="5"/>
  <c r="B60" i="5" s="1"/>
  <c r="A61" i="5"/>
  <c r="B61" i="5" s="1"/>
  <c r="A62" i="5"/>
  <c r="B62" i="5" s="1"/>
  <c r="A63" i="5"/>
  <c r="B63" i="5" s="1"/>
  <c r="A64" i="5"/>
  <c r="B64" i="5" s="1"/>
  <c r="A65" i="5"/>
  <c r="B65" i="5" s="1"/>
  <c r="A66" i="5"/>
  <c r="B66" i="5" s="1"/>
  <c r="A67" i="5"/>
  <c r="B67" i="5" s="1"/>
  <c r="A68" i="5"/>
  <c r="B68" i="5" s="1"/>
  <c r="A69" i="5"/>
  <c r="B69" i="5" s="1"/>
  <c r="A70" i="5"/>
  <c r="B70" i="5" s="1"/>
  <c r="A71" i="5"/>
  <c r="B71" i="5" s="1"/>
  <c r="A72" i="5"/>
  <c r="B72" i="5" s="1"/>
  <c r="C11" i="4"/>
  <c r="C12" i="4"/>
  <c r="C13" i="4"/>
  <c r="C14" i="4"/>
  <c r="C15" i="4"/>
  <c r="C16" i="4"/>
  <c r="C17" i="4"/>
  <c r="C18" i="4"/>
  <c r="C19" i="4"/>
  <c r="C20" i="4"/>
  <c r="C21" i="4"/>
  <c r="C22" i="4"/>
  <c r="C28" i="4"/>
  <c r="A12" i="8"/>
  <c r="A13" i="8"/>
  <c r="A14" i="8"/>
  <c r="A15" i="8"/>
  <c r="A16" i="8"/>
  <c r="A17" i="8"/>
  <c r="A18" i="8"/>
  <c r="A19" i="8"/>
  <c r="J26" i="3"/>
</calcChain>
</file>

<file path=xl/sharedStrings.xml><?xml version="1.0" encoding="utf-8"?>
<sst xmlns="http://schemas.openxmlformats.org/spreadsheetml/2006/main" count="108" uniqueCount="68">
  <si>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</si>
  <si>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</si>
  <si>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</si>
  <si>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申　込　書</t>
    <rPh sb="0" eb="1">
      <t>サル</t>
    </rPh>
    <rPh sb="2" eb="3">
      <t>コミ</t>
    </rPh>
    <rPh sb="4" eb="5">
      <t>ショ</t>
    </rPh>
    <phoneticPr fontId="1"/>
  </si>
  <si>
    <t>学校対抗</t>
    <rPh sb="0" eb="2">
      <t>ガッコウ</t>
    </rPh>
    <rPh sb="2" eb="4">
      <t>タイコウ</t>
    </rPh>
    <phoneticPr fontId="1"/>
  </si>
  <si>
    <t>平成３０年度　福岡県高等学校卓球新人大会　中部ブロック予選会</t>
    <phoneticPr fontId="1"/>
  </si>
  <si>
    <t>※ランキング順に記入してください。</t>
    <rPh sb="6" eb="7">
      <t>ジュン</t>
    </rPh>
    <rPh sb="8" eb="10">
      <t>キニュウ</t>
    </rPh>
    <phoneticPr fontId="1"/>
  </si>
  <si>
    <t>引率責任者</t>
    <rPh sb="0" eb="2">
      <t>インソツ</t>
    </rPh>
    <rPh sb="2" eb="5">
      <t>セキニンシャ</t>
    </rPh>
    <phoneticPr fontId="1"/>
  </si>
  <si>
    <t>　　上記の者は本校在校生で、本大会に出場することを認め、参加申し込みをいたします。</t>
    <rPh sb="2" eb="4">
      <t>ジョウキ</t>
    </rPh>
    <rPh sb="5" eb="6">
      <t>モノ</t>
    </rPh>
    <rPh sb="7" eb="9">
      <t>ホンコウ</t>
    </rPh>
    <rPh sb="9" eb="12">
      <t>ザイコウセイ</t>
    </rPh>
    <rPh sb="14" eb="17">
      <t>ホンタイカイ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1"/>
  </si>
  <si>
    <t>　　高体連個人情報に関する取り扱いについては、大会要項の記載事項を承諾した上で参加申し込みをする</t>
    <rPh sb="2" eb="5">
      <t>コウタイレン</t>
    </rPh>
    <rPh sb="5" eb="7">
      <t>コジン</t>
    </rPh>
    <rPh sb="7" eb="9">
      <t>ジョウホウ</t>
    </rPh>
    <rPh sb="10" eb="11">
      <t>カン</t>
    </rPh>
    <rPh sb="13" eb="14">
      <t>ト</t>
    </rPh>
    <rPh sb="15" eb="16">
      <t>アツカ</t>
    </rPh>
    <rPh sb="23" eb="25">
      <t>タイカイ</t>
    </rPh>
    <rPh sb="25" eb="27">
      <t>ヨウコウ</t>
    </rPh>
    <rPh sb="28" eb="30">
      <t>キサイ</t>
    </rPh>
    <rPh sb="30" eb="32">
      <t>ジコウ</t>
    </rPh>
    <rPh sb="33" eb="35">
      <t>ショウダク</t>
    </rPh>
    <rPh sb="37" eb="38">
      <t>ウエ</t>
    </rPh>
    <rPh sb="39" eb="41">
      <t>サンカ</t>
    </rPh>
    <rPh sb="41" eb="42">
      <t>モウ</t>
    </rPh>
    <rPh sb="43" eb="44">
      <t>コ</t>
    </rPh>
    <phoneticPr fontId="1"/>
  </si>
  <si>
    <t>　ことを同意します。</t>
    <rPh sb="4" eb="6">
      <t>ドウイ</t>
    </rPh>
    <phoneticPr fontId="1"/>
  </si>
  <si>
    <t>　　　　　　　　　　　　　　　　　　　　　　　西　南　学　院　高等学校長　　　　　　　　中　根　　広　秋　　　　印</t>
    <rPh sb="23" eb="24">
      <t>ニシ</t>
    </rPh>
    <rPh sb="25" eb="26">
      <t>ミナミ</t>
    </rPh>
    <rPh sb="27" eb="28">
      <t>ガク</t>
    </rPh>
    <rPh sb="29" eb="30">
      <t>イン</t>
    </rPh>
    <rPh sb="31" eb="33">
      <t>コウトウ</t>
    </rPh>
    <rPh sb="33" eb="35">
      <t>ガッコウ</t>
    </rPh>
    <rPh sb="35" eb="36">
      <t>チョウ</t>
    </rPh>
    <rPh sb="44" eb="45">
      <t>チュウ</t>
    </rPh>
    <rPh sb="46" eb="47">
      <t>ネ</t>
    </rPh>
    <rPh sb="49" eb="50">
      <t>ヒロ</t>
    </rPh>
    <rPh sb="51" eb="52">
      <t>アキ</t>
    </rPh>
    <rPh sb="56" eb="57">
      <t>イン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</si>
  <si>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</si>
  <si>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</si>
  <si>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入学年月日</t>
    <rPh sb="0" eb="2">
      <t>ニュウガク</t>
    </rPh>
    <rPh sb="2" eb="5">
      <t>ネンガッピ</t>
    </rPh>
    <phoneticPr fontId="1"/>
  </si>
  <si>
    <t>シングルス</t>
    <phoneticPr fontId="1"/>
  </si>
  <si>
    <t>氏名</t>
    <rPh sb="0" eb="2">
      <t>シメイ</t>
    </rPh>
    <phoneticPr fontId="1"/>
  </si>
  <si>
    <t>監督名</t>
    <rPh sb="0" eb="2">
      <t>カントク</t>
    </rPh>
    <rPh sb="2" eb="3">
      <t>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</si>
  <si>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</si>
  <si>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3">
      <t>ガッコウメイ</t>
    </rPh>
    <phoneticPr fontId="1"/>
  </si>
  <si>
    <t>学校名→</t>
    <rPh sb="0" eb="2">
      <t>ガッコウ</t>
    </rPh>
    <rPh sb="2" eb="3">
      <t>メイ</t>
    </rPh>
    <phoneticPr fontId="1"/>
  </si>
  <si>
    <t>学校電話番号→</t>
    <rPh sb="0" eb="2">
      <t>ガッコウ</t>
    </rPh>
    <rPh sb="2" eb="4">
      <t>デンワ</t>
    </rPh>
    <rPh sb="4" eb="6">
      <t>バンゴウ</t>
    </rPh>
    <phoneticPr fontId="1"/>
  </si>
  <si>
    <t>監督名→</t>
    <rPh sb="0" eb="2">
      <t>カントク</t>
    </rPh>
    <rPh sb="2" eb="3">
      <t>メイ</t>
    </rPh>
    <phoneticPr fontId="1"/>
  </si>
  <si>
    <t>引率責任者→</t>
    <rPh sb="0" eb="2">
      <t>インソツ</t>
    </rPh>
    <rPh sb="2" eb="5">
      <t>セキニンシャ</t>
    </rPh>
    <phoneticPr fontId="1"/>
  </si>
  <si>
    <t>②学校対抗入力欄</t>
    <rPh sb="1" eb="3">
      <t>ガッコウ</t>
    </rPh>
    <rPh sb="3" eb="5">
      <t>タイコウ</t>
    </rPh>
    <rPh sb="5" eb="7">
      <t>ニュウリョク</t>
    </rPh>
    <rPh sb="7" eb="8">
      <t>ラン</t>
    </rPh>
    <phoneticPr fontId="1"/>
  </si>
  <si>
    <t>性別（男子or女子）→</t>
    <rPh sb="0" eb="2">
      <t>セイベツ</t>
    </rPh>
    <rPh sb="3" eb="5">
      <t>ダンシ</t>
    </rPh>
    <rPh sb="7" eb="9">
      <t>ジョシ</t>
    </rPh>
    <phoneticPr fontId="1"/>
  </si>
  <si>
    <t>高等学校</t>
    <rPh sb="0" eb="2">
      <t>コウトウ</t>
    </rPh>
    <rPh sb="2" eb="4">
      <t>ガッコウ</t>
    </rPh>
    <phoneticPr fontId="1"/>
  </si>
  <si>
    <t>電話番号→</t>
    <rPh sb="0" eb="2">
      <t>デンワ</t>
    </rPh>
    <rPh sb="2" eb="4">
      <t>バンゴウ</t>
    </rPh>
    <phoneticPr fontId="1"/>
  </si>
  <si>
    <t>ランク</t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</si>
  <si>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</si>
  <si>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</si>
  <si>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住所</t>
    <rPh sb="0" eb="2">
      <t>ジュウショ</t>
    </rPh>
    <phoneticPr fontId="1"/>
  </si>
  <si>
    <t>責任者</t>
    <rPh sb="0" eb="3">
      <t>セキニンシャ</t>
    </rPh>
    <phoneticPr fontId="1"/>
  </si>
  <si>
    <t>TEL</t>
    <phoneticPr fontId="1"/>
  </si>
  <si>
    <t>学校名→</t>
    <rPh sb="0" eb="2">
      <t>ガッコウ</t>
    </rPh>
    <rPh sb="2" eb="3">
      <t>メイ</t>
    </rPh>
    <rPh sb="3" eb="4">
      <t>ガクメイ</t>
    </rPh>
    <phoneticPr fontId="1"/>
  </si>
  <si>
    <t>住所→</t>
    <rPh sb="0" eb="2">
      <t>ジュウショ</t>
    </rPh>
    <phoneticPr fontId="1"/>
  </si>
  <si>
    <t>責任者名→</t>
    <rPh sb="0" eb="2">
      <t>セキニン</t>
    </rPh>
    <rPh sb="2" eb="3">
      <t>シャ</t>
    </rPh>
    <rPh sb="3" eb="4">
      <t>メイ</t>
    </rPh>
    <phoneticPr fontId="1"/>
  </si>
  <si>
    <t>男子or女子→</t>
    <rPh sb="0" eb="2">
      <t>ダンシ</t>
    </rPh>
    <rPh sb="4" eb="6">
      <t>ジョシ</t>
    </rPh>
    <phoneticPr fontId="1"/>
  </si>
  <si>
    <t>入金日→</t>
    <rPh sb="0" eb="2">
      <t>ニュウキン</t>
    </rPh>
    <rPh sb="2" eb="3">
      <t>ビ</t>
    </rPh>
    <phoneticPr fontId="1"/>
  </si>
  <si>
    <t>※（〇月×日）</t>
    <rPh sb="3" eb="4">
      <t>ガツ</t>
    </rPh>
    <rPh sb="5" eb="6">
      <t>ニチ</t>
    </rPh>
    <phoneticPr fontId="1"/>
  </si>
  <si>
    <t>推薦選手　※推薦で県大会に出場する選手を記入してください。</t>
    <rPh sb="0" eb="2">
      <t>スイセン</t>
    </rPh>
    <rPh sb="2" eb="4">
      <t>センシュ</t>
    </rPh>
    <rPh sb="6" eb="8">
      <t>スイセン</t>
    </rPh>
    <rPh sb="9" eb="10">
      <t>ケン</t>
    </rPh>
    <rPh sb="10" eb="12">
      <t>タイカイ</t>
    </rPh>
    <rPh sb="13" eb="15">
      <t>シュツジョウ</t>
    </rPh>
    <rPh sb="17" eb="19">
      <t>センシュ</t>
    </rPh>
    <rPh sb="20" eb="22">
      <t>キニュウ</t>
    </rPh>
    <phoneticPr fontId="1"/>
  </si>
  <si>
    <t>推　薦　選　手　申　込　書</t>
    <rPh sb="0" eb="1">
      <t>スイ</t>
    </rPh>
    <rPh sb="2" eb="3">
      <t>コモ</t>
    </rPh>
    <rPh sb="4" eb="5">
      <t>セン</t>
    </rPh>
    <rPh sb="6" eb="7">
      <t>テ</t>
    </rPh>
    <rPh sb="8" eb="9">
      <t>サル</t>
    </rPh>
    <rPh sb="10" eb="11">
      <t>コミ</t>
    </rPh>
    <rPh sb="12" eb="13">
      <t>ショ</t>
    </rPh>
    <phoneticPr fontId="1"/>
  </si>
  <si>
    <t>入金額⇒</t>
    <rPh sb="0" eb="2">
      <t>ニュウキン</t>
    </rPh>
    <rPh sb="2" eb="3">
      <t>ガク</t>
    </rPh>
    <phoneticPr fontId="1"/>
  </si>
  <si>
    <t>※口座番号　福岡市卓球協会名義　　０１７８０－４－１６９０４７　</t>
    <rPh sb="1" eb="3">
      <t>コウザ</t>
    </rPh>
    <rPh sb="3" eb="5">
      <t>バンゴウ</t>
    </rPh>
    <rPh sb="6" eb="9">
      <t>フクオカシ</t>
    </rPh>
    <rPh sb="9" eb="11">
      <t>タッキュウ</t>
    </rPh>
    <rPh sb="11" eb="13">
      <t>キョウカイ</t>
    </rPh>
    <rPh sb="13" eb="15">
      <t>メイギ</t>
    </rPh>
    <phoneticPr fontId="1"/>
  </si>
  <si>
    <t xml:space="preserve">申し込み締め切り　７ 月 ５ 日 </t>
    <rPh sb="0" eb="1">
      <t>モウ</t>
    </rPh>
    <rPh sb="2" eb="3">
      <t>コ</t>
    </rPh>
    <rPh sb="4" eb="5">
      <t>シ</t>
    </rPh>
    <rPh sb="6" eb="7">
      <t>キ</t>
    </rPh>
    <rPh sb="11" eb="12">
      <t>ガツ</t>
    </rPh>
    <rPh sb="15" eb="16">
      <t>ニチ</t>
    </rPh>
    <phoneticPr fontId="1"/>
  </si>
  <si>
    <t>学校名（非表示）</t>
    <rPh sb="0" eb="3">
      <t>ガッコウメイ</t>
    </rPh>
    <rPh sb="4" eb="7">
      <t>ヒヒョウジ</t>
    </rPh>
    <phoneticPr fontId="10"/>
  </si>
  <si>
    <t>令和５年度　全日本卓球選手権大会
カデットの部　福岡地区予選会</t>
    <phoneticPr fontId="1"/>
  </si>
  <si>
    <t>性別</t>
    <rPh sb="0" eb="2">
      <t>セイベツ</t>
    </rPh>
    <phoneticPr fontId="10"/>
  </si>
  <si>
    <t>種目</t>
    <rPh sb="0" eb="2">
      <t>シュモク</t>
    </rPh>
    <phoneticPr fontId="10"/>
  </si>
  <si>
    <t>種目→</t>
    <rPh sb="0" eb="2">
      <t>シュモク</t>
    </rPh>
    <phoneticPr fontId="10"/>
  </si>
  <si>
    <t>出場組(半角数字のみ)→</t>
    <rPh sb="0" eb="2">
      <t>シュツジョウ</t>
    </rPh>
    <rPh sb="2" eb="3">
      <t>クミ</t>
    </rPh>
    <rPh sb="4" eb="6">
      <t>ハンカク</t>
    </rPh>
    <rPh sb="6" eb="8">
      <t>スウジ</t>
    </rPh>
    <phoneticPr fontId="1"/>
  </si>
  <si>
    <t>学年</t>
    <rPh sb="0" eb="2">
      <t>ガクネン</t>
    </rPh>
    <phoneticPr fontId="10"/>
  </si>
  <si>
    <t>名（①）</t>
    <rPh sb="0" eb="1">
      <t>メイ</t>
    </rPh>
    <phoneticPr fontId="10"/>
  </si>
  <si>
    <t>姓（①）</t>
    <rPh sb="0" eb="1">
      <t>セイ</t>
    </rPh>
    <phoneticPr fontId="10"/>
  </si>
  <si>
    <t>学年（①）</t>
    <rPh sb="0" eb="2">
      <t>ガクネン</t>
    </rPh>
    <phoneticPr fontId="10"/>
  </si>
  <si>
    <t>姓（②）</t>
    <rPh sb="0" eb="1">
      <t>セイ</t>
    </rPh>
    <phoneticPr fontId="10"/>
  </si>
  <si>
    <t>名（②）</t>
    <rPh sb="0" eb="1">
      <t>メイ</t>
    </rPh>
    <phoneticPr fontId="1"/>
  </si>
  <si>
    <t>学年（②）</t>
    <rPh sb="0" eb="2">
      <t>ガクネン</t>
    </rPh>
    <phoneticPr fontId="1"/>
  </si>
  <si>
    <t>出場選手名①</t>
    <rPh sb="0" eb="2">
      <t>シュツジョウ</t>
    </rPh>
    <rPh sb="2" eb="4">
      <t>センシュ</t>
    </rPh>
    <rPh sb="4" eb="5">
      <t>メイ</t>
    </rPh>
    <phoneticPr fontId="1"/>
  </si>
  <si>
    <t>出場選手名②</t>
    <rPh sb="0" eb="5">
      <t>シュツジョウセンシュメイ</t>
    </rPh>
    <phoneticPr fontId="10"/>
  </si>
  <si>
    <t xml:space="preserve">＠ 12００ 円 ×  </t>
    <rPh sb="7" eb="8">
      <t>エン</t>
    </rPh>
    <phoneticPr fontId="1"/>
  </si>
  <si>
    <t>組</t>
    <rPh sb="0" eb="1">
      <t>クミ</t>
    </rPh>
    <phoneticPr fontId="10"/>
  </si>
  <si>
    <t>チーム名</t>
    <rPh sb="3" eb="4">
      <t>メイ</t>
    </rPh>
    <phoneticPr fontId="1"/>
  </si>
  <si>
    <t>学校名（非表示）</t>
    <rPh sb="0" eb="3">
      <t>ガッコウメイ</t>
    </rPh>
    <rPh sb="4" eb="7">
      <t>ヒヒョウジ</t>
    </rPh>
    <phoneticPr fontId="10"/>
  </si>
  <si>
    <t>ダブルス　　※ランキング順に上位から記入してください。</t>
    <phoneticPr fontId="1"/>
  </si>
  <si>
    <t>推薦選手組(半角数字のみ)→</t>
    <rPh sb="0" eb="2">
      <t>スイセン</t>
    </rPh>
    <rPh sb="2" eb="4">
      <t>センシュ</t>
    </rPh>
    <rPh sb="4" eb="5">
      <t>クミ</t>
    </rPh>
    <rPh sb="6" eb="8">
      <t>ハンカク</t>
    </rPh>
    <rPh sb="8" eb="10">
      <t>スウジ</t>
    </rPh>
    <phoneticPr fontId="1"/>
  </si>
  <si>
    <t>←推薦選手を含まない数</t>
    <rPh sb="1" eb="3">
      <t>スイセン</t>
    </rPh>
    <rPh sb="3" eb="5">
      <t>センシュ</t>
    </rPh>
    <rPh sb="6" eb="7">
      <t>フク</t>
    </rPh>
    <rPh sb="10" eb="11">
      <t>カズ</t>
    </rPh>
    <phoneticPr fontId="1"/>
  </si>
  <si>
    <t>〇ダブルス入力シート　　申し込み締め切り　7月5日</t>
    <rPh sb="5" eb="7">
      <t>ニュウリョク</t>
    </rPh>
    <rPh sb="12" eb="13">
      <t>モウ</t>
    </rPh>
    <rPh sb="14" eb="15">
      <t>コ</t>
    </rPh>
    <rPh sb="16" eb="17">
      <t>シ</t>
    </rPh>
    <rPh sb="18" eb="19">
      <t>キ</t>
    </rPh>
    <rPh sb="22" eb="23">
      <t>ツキ</t>
    </rPh>
    <rPh sb="24" eb="2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</si>
</sst>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&quot;〔&quot;@&quot;〕&quot;"/>
    <numFmt numFmtId="178" formatCode="m&quot;月&quot;d&quot;日&quot;;@"/>
    <numFmt numFmtId="179" formatCode="0_ "/>
  </numFmts>
  <fonts count="14" x14ac:knownFonts="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0" xfId="0" applyAlignment="1">
      <alignment horizontal="left"/>
    </xf>
    <xf numFmtId="0" fontId="0" fillId="0" borderId="43" xfId="0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8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63" xfId="0" applyBorder="1" applyAlignment="1">
      <alignment horizontal="distributed" vertical="center"/>
    </xf>
    <xf numFmtId="0" fontId="0" fillId="0" borderId="99" xfId="0" applyBorder="1" applyAlignment="1">
      <alignment horizontal="distributed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0" fillId="0" borderId="64" xfId="0" applyBorder="1" applyAlignment="1">
      <alignment horizontal="distributed" vertical="center"/>
    </xf>
    <xf numFmtId="0" fontId="0" fillId="0" borderId="9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8" fontId="5" fillId="0" borderId="36" xfId="0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179" fontId="5" fillId="0" borderId="34" xfId="0" applyNumberFormat="1" applyFont="1" applyBorder="1" applyAlignment="1" applyProtection="1">
      <alignment horizontal="right" vertical="center"/>
      <protection locked="0"/>
    </xf>
    <xf numFmtId="0" fontId="9" fillId="0" borderId="7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72" xfId="0" applyFont="1" applyBorder="1" applyAlignment="1" applyProtection="1">
      <alignment vertical="center"/>
      <protection locked="0"/>
    </xf>
    <xf numFmtId="0" fontId="8" fillId="0" borderId="74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89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93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77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8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5" fillId="0" borderId="40" xfId="0" applyFont="1" applyFill="1" applyBorder="1" applyAlignment="1" applyProtection="1">
      <alignment vertical="center"/>
    </xf>
    <xf numFmtId="0" fontId="5" fillId="0" borderId="46" xfId="0" applyFont="1" applyBorder="1" applyAlignment="1" applyProtection="1">
      <alignment horizontal="center" vertical="center"/>
    </xf>
    <xf numFmtId="0" fontId="5" fillId="3" borderId="69" xfId="0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horizontal="center" vertical="center"/>
    </xf>
    <xf numFmtId="0" fontId="5" fillId="3" borderId="70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54" xfId="0" applyFont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center" vertical="center"/>
      <protection locked="0"/>
    </xf>
    <xf numFmtId="0" fontId="5" fillId="0" borderId="10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0</xdr:rowOff>
    </xdr:from>
    <xdr:to>
      <xdr:col>19</xdr:col>
      <xdr:colOff>514350</xdr:colOff>
      <xdr:row>13</xdr:row>
      <xdr:rowOff>76199</xdr:rowOff>
    </xdr:to>
    <xdr:sp macro="" textlink="" fLocksText="0">
      <xdr:nvSpPr>
        <xdr:cNvPr id="197" name="角丸四角形吹き出し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8143875" y="0"/>
          <a:ext cx="7658100" cy="4219574"/>
        </a:xfrm>
        <a:prstGeom prst="wedgeRoundRectCallout">
          <a:avLst>
            <a:gd name="adj1" fmla="val -50219"/>
            <a:gd name="adj2" fmla="val -2397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>
            <a:lnSpc>
              <a:spcPts val="1500"/>
            </a:lnSpc>
          </a:pPr>
          <a:r>
            <a:rPr lang="ja-JP" altLang="en-US" sz="1400" b="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注意事項</a:t>
          </a:r>
          <a:endParaRPr lang="en-US" altLang="ja-JP" sz="1400" b="0" u="none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>
            <a:lnSpc>
              <a:spcPts val="1500"/>
            </a:lnSpc>
          </a:pPr>
          <a:r>
            <a:rPr lang="ja-JP" altLang="en-US" sz="1400">
              <a:solidFill>
                <a:srgbClr val="FF0000"/>
              </a:solidFill>
            </a:rPr>
            <a:t>①このシートの行や列の挿入や削除は絶対にしないでください。自動処理を行います。</a:t>
          </a:r>
          <a:endParaRPr lang="en-US" altLang="ja-JP" sz="1400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lang="ja-JP" altLang="en-US" sz="1400">
              <a:solidFill>
                <a:srgbClr val="FF0000"/>
              </a:solidFill>
            </a:rPr>
            <a:t>②太枠のところのみ入力してください。</a:t>
          </a:r>
          <a:r>
            <a:rPr lang="ja-JP" altLang="en-US" sz="1400"/>
            <a:t>　</a:t>
          </a:r>
          <a:r>
            <a:rPr lang="ja-JP" altLang="en-US" sz="1400">
              <a:solidFill>
                <a:srgbClr val="FF0000"/>
              </a:solidFill>
            </a:rPr>
            <a:t>その他のセルの編集は何もしないでください。</a:t>
          </a:r>
          <a:endParaRPr lang="en-US" altLang="ja-JP" sz="1400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lang="ja-JP" altLang="en-US" sz="1400">
              <a:solidFill>
                <a:srgbClr val="FF0000"/>
              </a:solidFill>
            </a:rPr>
            <a:t>③学年の欄は、中学生は数字のみ、小学生以下は、校種も記載してください。（例：小</a:t>
          </a:r>
          <a:r>
            <a:rPr lang="en-US" altLang="ja-JP" sz="1400">
              <a:solidFill>
                <a:srgbClr val="FF0000"/>
              </a:solidFill>
            </a:rPr>
            <a:t>6</a:t>
          </a:r>
          <a:r>
            <a:rPr lang="ja-JP" altLang="en-US" sz="1400">
              <a:solidFill>
                <a:srgbClr val="FF0000"/>
              </a:solidFill>
            </a:rPr>
            <a:t>、年中）</a:t>
          </a:r>
        </a:p>
        <a:p>
          <a:pPr algn="l">
            <a:lnSpc>
              <a:spcPts val="1500"/>
            </a:lnSpc>
          </a:pPr>
          <a:r>
            <a:rPr lang="ja-JP" altLang="en-US" sz="1400">
              <a:solidFill>
                <a:sysClr val="windowText" lastClr="000000"/>
              </a:solidFill>
            </a:rPr>
            <a:t>④</a:t>
          </a:r>
          <a:r>
            <a:rPr lang="ja-JP" altLang="en-US" sz="1400"/>
            <a:t>入金は推薦選手の県大会出場費を含めた金額をお願いします。</a:t>
          </a:r>
          <a:endParaRPr lang="en-US" altLang="ja-JP" sz="1400"/>
        </a:p>
        <a:p>
          <a:pPr algn="l">
            <a:lnSpc>
              <a:spcPts val="1500"/>
            </a:lnSpc>
          </a:pPr>
          <a:endParaRPr lang="en-US" altLang="ja-JP" sz="1400"/>
        </a:p>
        <a:p>
          <a:pPr algn="l">
            <a:lnSpc>
              <a:spcPts val="1500"/>
            </a:lnSpc>
          </a:pPr>
          <a:r>
            <a:rPr lang="ja-JP" altLang="en-US" sz="1400"/>
            <a:t>◆メール申し込みの場合◆</a:t>
          </a:r>
          <a:endParaRPr lang="en-US" altLang="ja-JP" sz="1400"/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/>
            <a:t>　</a:t>
          </a:r>
          <a:r>
            <a:rPr lang="ja-JP" altLang="en-US" sz="1200"/>
            <a:t>・メールの件名　→　「カデット</a:t>
          </a:r>
          <a:r>
            <a:rPr lang="en-US" altLang="ja-JP" sz="1200"/>
            <a:t>2023</a:t>
          </a:r>
          <a:r>
            <a:rPr lang="ja-JP" altLang="en-US" sz="1200"/>
            <a:t>予選申し込み　チーム名」　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例：「カデット</a:t>
          </a:r>
          <a:r>
            <a:rPr lang="en-US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予選申し込み　田隈中」</a:t>
          </a:r>
          <a:endParaRPr lang="ja-JP" altLang="ja-JP" sz="1200">
            <a:effectLst/>
          </a:endParaRPr>
        </a:p>
        <a:p>
          <a:pPr algn="l">
            <a:lnSpc>
              <a:spcPts val="1500"/>
            </a:lnSpc>
          </a:pPr>
          <a:r>
            <a:rPr lang="ja-JP" altLang="en-US" sz="1200"/>
            <a:t>　・ファイル名　　　→　</a:t>
          </a:r>
          <a:r>
            <a:rPr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カデット（</a:t>
          </a:r>
          <a:r>
            <a:rPr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ダブルス）予選　チーム名（男子　</a:t>
          </a:r>
          <a:r>
            <a:rPr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女子）</a:t>
          </a:r>
          <a:r>
            <a:rPr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.xlsx｣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例：　カデット（</a:t>
          </a:r>
          <a:r>
            <a:rPr lang="ja-JP" altLang="en-US" sz="1100" b="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ダブルス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）予選　</a:t>
          </a:r>
          <a:r>
            <a:rPr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田隈中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男子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.xlsx</a:t>
          </a:r>
          <a:endParaRPr lang="en-US" altLang="ja-JP" sz="1200"/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200"/>
            <a:t>　・</a:t>
          </a:r>
          <a:r>
            <a:rPr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送信先</a:t>
          </a: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→　</a:t>
          </a:r>
          <a:r>
            <a:rPr lang="en-US" altLang="ja-JP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shitaku.chugaku@gmail.com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200"/>
            <a:t>　・性別、種目ごとに異なるファイルを添付し送信してください。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200"/>
            <a:t>　・メール本文に申し込み人数の内訳</a:t>
          </a:r>
          <a:r>
            <a:rPr lang="en-US" altLang="ja-JP" sz="1200"/>
            <a:t>(</a:t>
          </a:r>
          <a:r>
            <a:rPr lang="ja-JP" altLang="en-US" sz="1200"/>
            <a:t>男子〇組，女子△組，推薦選手男子◇組，女子□組）を記載してください。</a:t>
          </a:r>
          <a:endParaRPr lang="en-US" altLang="ja-JP" sz="1200"/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郵送</a:t>
          </a:r>
          <a:r>
            <a: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申し込みの場合◆</a:t>
          </a:r>
          <a:endParaRPr lang="ja-JP" altLang="ja-JP" sz="1400">
            <a:solidFill>
              <a:srgbClr val="000000"/>
            </a:solidFill>
            <a:effectLst/>
          </a:endParaRPr>
        </a:p>
        <a:p>
          <a:pPr algn="l">
            <a:lnSpc>
              <a:spcPts val="1500"/>
            </a:lnSpc>
          </a:pPr>
          <a:r>
            <a:rPr lang="ja-JP" altLang="en-US" sz="1400"/>
            <a:t>　</a:t>
          </a:r>
          <a:r>
            <a:rPr lang="ja-JP" altLang="en-US" sz="1200"/>
            <a:t>・印刷用のシート</a:t>
          </a:r>
          <a:r>
            <a:rPr lang="en-US" altLang="ja-JP" sz="1200"/>
            <a:t>(</a:t>
          </a:r>
          <a:r>
            <a:rPr lang="ja-JP" altLang="en-US" sz="1200"/>
            <a:t>印刷　出場選手</a:t>
          </a:r>
          <a:r>
            <a:rPr lang="en-US" altLang="ja-JP" sz="1200"/>
            <a:t>)</a:t>
          </a:r>
          <a:r>
            <a:rPr lang="ja-JP" altLang="en-US" sz="1200"/>
            <a:t>を印刷して送付してください。</a:t>
          </a:r>
          <a:endParaRPr lang="en-US" altLang="ja-JP" sz="1200"/>
        </a:p>
        <a:p>
          <a:pPr algn="l">
            <a:lnSpc>
              <a:spcPts val="1500"/>
            </a:lnSpc>
          </a:pPr>
          <a:r>
            <a:rPr lang="ja-JP" altLang="en-US" sz="1200"/>
            <a:t>　　　・郵送先　　　　　→</a:t>
          </a:r>
          <a:r>
            <a:rPr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815</a:t>
          </a:r>
          <a:r>
            <a:rPr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0031</a:t>
          </a:r>
          <a:r>
            <a:rPr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福岡市南区清水３丁目８－</a:t>
          </a:r>
          <a:r>
            <a:rPr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幸彦ビル３０２号</a:t>
          </a:r>
          <a:endParaRPr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500"/>
            </a:lnSpc>
          </a:pP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福岡市卓球協会事務局</a:t>
          </a:r>
          <a:endParaRPr lang="en-US" altLang="ja-JP" sz="1600"/>
        </a:p>
        <a:p>
          <a:pPr algn="l">
            <a:lnSpc>
              <a:spcPts val="1300"/>
            </a:lnSpc>
          </a:pPr>
          <a:r>
            <a:rPr lang="ja-JP" altLang="en-US" sz="1200"/>
            <a:t>　・推薦選手がいる場合は印刷用</a:t>
          </a:r>
          <a:r>
            <a:rPr lang="en-US" altLang="ja-JP" sz="1200"/>
            <a:t>(</a:t>
          </a:r>
          <a:r>
            <a:rPr lang="ja-JP" altLang="en-US" sz="1200"/>
            <a:t>推薦選手</a:t>
          </a:r>
          <a:r>
            <a:rPr lang="en-US" altLang="ja-JP" sz="1200"/>
            <a:t>)</a:t>
          </a:r>
          <a:r>
            <a:rPr lang="ja-JP" altLang="en-US" sz="1200"/>
            <a:t>も同封して郵送お願いします。</a:t>
          </a:r>
          <a:endParaRPr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98424</xdr:colOff>
      <xdr:row>1</xdr:row>
      <xdr:rowOff>9524</xdr:rowOff>
    </xdr:from>
    <xdr:to>
      <xdr:col>14</xdr:col>
      <xdr:colOff>577830</xdr:colOff>
      <xdr:row>8</xdr:row>
      <xdr:rowOff>60324</xdr:rowOff>
    </xdr:to>
    <xdr:sp macro="" textlink="" fLocksText="0">
      <xdr:nvSpPr>
        <xdr:cNvPr id="219" name="角丸四角形吹き出し 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/>
      </xdr:nvSpPr>
      <xdr:spPr>
        <a:xfrm>
          <a:off x="3362325" y="371475"/>
          <a:ext cx="7324725" cy="2247900"/>
        </a:xfrm>
        <a:prstGeom prst="wedgeRoundRectCallout">
          <a:avLst>
            <a:gd name="adj1" fmla="val -50219"/>
            <a:gd name="adj2" fmla="val -23973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r>
            <a:rPr lang="ja-JP" altLang="en-US" sz="1400"/>
            <a:t>注意事項</a:t>
          </a:r>
          <a:endParaRPr lang="en-US" altLang="ja-JP" sz="1400"/>
        </a:p>
        <a:p>
          <a:pPr algn="l"/>
          <a:r>
            <a:rPr lang="ja-JP" altLang="en-US" sz="1400">
              <a:solidFill>
                <a:srgbClr val="FF0000"/>
              </a:solidFill>
            </a:rPr>
            <a:t>◯このシートの行や列の挿入や削除は絶対にしないでください。自動処理を行います。</a:t>
          </a:r>
          <a:endParaRPr lang="en-US" altLang="ja-JP" sz="1400">
            <a:solidFill>
              <a:srgbClr val="FF0000"/>
            </a:solidFill>
          </a:endParaRPr>
        </a:p>
        <a:p>
          <a:pPr algn="l">
            <a:lnSpc>
              <a:spcPts val="1700"/>
            </a:lnSpc>
          </a:pPr>
          <a:r>
            <a:rPr lang="ja-JP" altLang="en-US" sz="1400">
              <a:solidFill>
                <a:srgbClr val="FF0000"/>
              </a:solidFill>
            </a:rPr>
            <a:t>◯太枠のところのみ入力してください。印刷用に自動で印刷用に転記されます。</a:t>
          </a:r>
          <a:endParaRPr lang="en-US" altLang="ja-JP" sz="1400">
            <a:solidFill>
              <a:srgbClr val="FF0000"/>
            </a:solidFill>
          </a:endParaRPr>
        </a:p>
        <a:p>
          <a:pPr algn="l"/>
          <a:r>
            <a:rPr lang="ja-JP" altLang="en-US" sz="1400"/>
            <a:t>◯郵送は印刷用のシートを印刷して送付してください。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◯選手名の欄はシングルス入力用シートからのコピーが可能です。</a:t>
          </a:r>
          <a:endParaRPr lang="en-US" altLang="ja-JP" sz="1400"/>
        </a:p>
        <a:p>
          <a:pPr algn="l"/>
          <a:r>
            <a:rPr lang="ja-JP" altLang="en-US" sz="1400"/>
            <a:t>○メールの送信はシングルスと併せて</a:t>
          </a:r>
          <a:r>
            <a:rPr lang="en-US" altLang="ja-JP" sz="1400"/>
            <a:t>1</a:t>
          </a:r>
          <a:r>
            <a:rPr lang="ja-JP" altLang="en-US" sz="1400"/>
            <a:t>通のみで大丈夫です。</a:t>
          </a:r>
          <a:endParaRPr lang="en-US" altLang="ja-JP" sz="1400"/>
        </a:p>
        <a:p>
          <a:pPr marL="0" marR="0" lvl="0" indent="0" algn="l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○監督名に名前が入る方のみがベンチに入ることができます。</a:t>
          </a:r>
          <a:endParaRPr lang="ja-JP" altLang="ja-JP" sz="1800">
            <a:solidFill>
              <a:srgbClr val="FF0000"/>
            </a:solidFill>
            <a:effectLst/>
          </a:endParaRPr>
        </a:p>
        <a:p>
          <a:pPr algn="l">
            <a:lnSpc>
              <a:spcPts val="1600"/>
            </a:lnSpc>
          </a:pPr>
          <a:endParaRPr lang="en-US" altLang="ja-JP" sz="1400"/>
        </a:p>
      </xdr:txBody>
    </xdr:sp>
    <xdr:clientData/>
  </xdr:twoCellAnchor>
  <xdr:twoCellAnchor>
    <xdr:from>
      <xdr:col>7</xdr:col>
      <xdr:colOff>161925</xdr:colOff>
      <xdr:row>9</xdr:row>
      <xdr:rowOff>136525</xdr:rowOff>
    </xdr:from>
    <xdr:to>
      <xdr:col>15</xdr:col>
      <xdr:colOff>41277</xdr:colOff>
      <xdr:row>16</xdr:row>
      <xdr:rowOff>231813</xdr:rowOff>
    </xdr:to>
    <xdr:sp macro="" textlink="" fLocksText="0">
      <xdr:nvSpPr>
        <xdr:cNvPr id="220" name="角丸四角形 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/>
      </xdr:nvSpPr>
      <xdr:spPr>
        <a:xfrm>
          <a:off x="5476875" y="2867025"/>
          <a:ext cx="5362575" cy="2400300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r>
            <a:rPr lang="ja-JP" altLang="en-US" sz="1400"/>
            <a:t>◯生年月日と入学年月日は</a:t>
          </a:r>
          <a:r>
            <a:rPr lang="en-US" altLang="ja-JP" sz="1400"/>
            <a:t>2020/4/1</a:t>
          </a:r>
          <a:r>
            <a:rPr lang="ja-JP" altLang="en-US" sz="1400"/>
            <a:t>のように半角数字で西暦で入力してください。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○シングルス入力用からコピー可能です</a:t>
          </a:r>
          <a:endParaRPr lang="en-US" altLang="ja-JP" sz="1400"/>
        </a:p>
        <a:p>
          <a:pPr algn="l"/>
          <a:r>
            <a:rPr lang="ja-JP" altLang="en-US" sz="1400"/>
            <a:t>○生年月日と入学年月日は</a:t>
          </a:r>
          <a:r>
            <a:rPr lang="en-US" altLang="ja-JP" sz="1400"/>
            <a:t>2020/4/1</a:t>
          </a:r>
          <a:r>
            <a:rPr lang="ja-JP" altLang="en-US" sz="1400"/>
            <a:t>のように入力してください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○数字は半角でお願いします。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434975</xdr:colOff>
      <xdr:row>1</xdr:row>
      <xdr:rowOff>231775</xdr:rowOff>
    </xdr:from>
    <xdr:to>
      <xdr:col>18</xdr:col>
      <xdr:colOff>323844</xdr:colOff>
      <xdr:row>6</xdr:row>
      <xdr:rowOff>38140</xdr:rowOff>
    </xdr:to>
    <xdr:sp macro="" textlink="" fLocksText="0">
      <xdr:nvSpPr>
        <xdr:cNvPr id="112" name="角丸四角形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/>
      </xdr:nvSpPr>
      <xdr:spPr>
        <a:xfrm>
          <a:off x="6515100" y="1000125"/>
          <a:ext cx="5372100" cy="762000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>
            <a:lnSpc>
              <a:spcPts val="1600"/>
            </a:lnSpc>
          </a:pPr>
          <a:r>
            <a:rPr lang="ja-JP" altLang="en-US" sz="1400">
              <a:solidFill>
                <a:srgbClr val="FF0000"/>
              </a:solidFill>
            </a:rPr>
            <a:t>◯こちらのシートには選手名等は入力しません。</a:t>
          </a:r>
          <a:endParaRPr lang="en-US" altLang="ja-JP" sz="1400">
            <a:solidFill>
              <a:srgbClr val="FF0000"/>
            </a:solidFill>
          </a:endParaRPr>
        </a:p>
        <a:p>
          <a:pPr algn="l">
            <a:lnSpc>
              <a:spcPts val="1600"/>
            </a:lnSpc>
          </a:pPr>
          <a:r>
            <a:rPr lang="ja-JP" altLang="en-US" sz="1400">
              <a:solidFill>
                <a:srgbClr val="FF0000"/>
              </a:solidFill>
            </a:rPr>
            <a:t>　入力用シートに入力してください。自動転記されます。</a:t>
          </a:r>
          <a:endParaRPr lang="en-US" altLang="ja-JP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434975</xdr:colOff>
      <xdr:row>1</xdr:row>
      <xdr:rowOff>231775</xdr:rowOff>
    </xdr:from>
    <xdr:to>
      <xdr:col>18</xdr:col>
      <xdr:colOff>323844</xdr:colOff>
      <xdr:row>6</xdr:row>
      <xdr:rowOff>38140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407275" y="1012825"/>
          <a:ext cx="5375269" cy="749340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>
            <a:lnSpc>
              <a:spcPts val="1600"/>
            </a:lnSpc>
          </a:pPr>
          <a:r>
            <a:rPr lang="ja-JP" altLang="en-US" sz="1400">
              <a:solidFill>
                <a:srgbClr val="FF0000"/>
              </a:solidFill>
            </a:rPr>
            <a:t>◯こちらのシートには選手名等は入力しません。</a:t>
          </a:r>
          <a:endParaRPr lang="en-US" altLang="ja-JP" sz="1400">
            <a:solidFill>
              <a:srgbClr val="FF0000"/>
            </a:solidFill>
          </a:endParaRPr>
        </a:p>
        <a:p>
          <a:pPr algn="l">
            <a:lnSpc>
              <a:spcPts val="1600"/>
            </a:lnSpc>
          </a:pPr>
          <a:r>
            <a:rPr lang="ja-JP" altLang="en-US" sz="1400">
              <a:solidFill>
                <a:srgbClr val="FF0000"/>
              </a:solidFill>
            </a:rPr>
            <a:t>　入力用シートに入力してください。自動転記されます。</a:t>
          </a:r>
          <a:endParaRPr lang="en-US" altLang="ja-JP" sz="1400"/>
        </a:p>
      </xdr:txBody>
    </xdr:sp>
    <xdr:clientData/>
  </xdr:twoCellAnchor>
  <xdr:twoCellAnchor>
    <xdr:from>
      <xdr:col>3</xdr:col>
      <xdr:colOff>47625</xdr:colOff>
      <xdr:row>1</xdr:row>
      <xdr:rowOff>0</xdr:rowOff>
    </xdr:from>
    <xdr:to>
      <xdr:col>5</xdr:col>
      <xdr:colOff>209550</xdr:colOff>
      <xdr:row>2</xdr:row>
      <xdr:rowOff>28575</xdr:rowOff>
    </xdr:to>
    <xdr:sp macro="" textlink="" fLocksText="0">
      <xdr:nvSpPr>
        <xdr:cNvPr id="4" name="正方形/長方形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066925" y="781050"/>
          <a:ext cx="1628775" cy="3238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Q73"/>
  <sheetViews>
    <sheetView zoomScaleNormal="100" workbookViewId="0">
      <selection activeCell="H8" sqref="H8"/>
    </sheetView>
  </sheetViews>
  <sheetFormatPr defaultRowHeight="13.5" x14ac:dyDescent="0.15"/>
  <cols>
    <col min="1" max="1" width="9.5" style="145" customWidth="1"/>
    <col min="2" max="2" width="14.375" style="146" hidden="1" customWidth="1"/>
    <col min="3" max="4" width="12.625" style="82" customWidth="1"/>
    <col min="5" max="5" width="8.625" style="82" customWidth="1"/>
    <col min="6" max="7" width="12.625" style="82" customWidth="1"/>
    <col min="8" max="8" width="8.625" style="82" customWidth="1"/>
    <col min="9" max="9" width="14.25" style="82" customWidth="1"/>
    <col min="10" max="10" width="9" style="145"/>
    <col min="11" max="12" width="12.625" style="82" customWidth="1"/>
    <col min="13" max="13" width="8.625" style="82" customWidth="1"/>
    <col min="14" max="15" width="12.625" style="82" customWidth="1"/>
    <col min="16" max="16" width="8.625" style="82" customWidth="1"/>
    <col min="17" max="17" width="9" style="145" hidden="1" customWidth="1"/>
    <col min="18" max="16384" width="9" style="82"/>
  </cols>
  <sheetData>
    <row r="1" spans="1:17" ht="28.5" customHeight="1" thickBot="1" x14ac:dyDescent="0.2">
      <c r="A1" s="143" t="s">
        <v>67</v>
      </c>
      <c r="B1" s="144"/>
      <c r="C1" s="81"/>
      <c r="D1" s="81"/>
      <c r="E1" s="81"/>
      <c r="F1" s="81"/>
    </row>
    <row r="2" spans="1:17" ht="24.75" customHeight="1" thickBot="1" x14ac:dyDescent="0.2">
      <c r="C2" s="83" t="s">
        <v>34</v>
      </c>
      <c r="D2" s="173"/>
      <c r="E2" s="174"/>
      <c r="F2" s="174"/>
      <c r="G2" s="174"/>
      <c r="H2" s="174"/>
      <c r="I2" s="175"/>
      <c r="J2" s="159"/>
      <c r="K2" s="84"/>
      <c r="L2" s="84"/>
      <c r="M2" s="84"/>
      <c r="N2" s="84"/>
    </row>
    <row r="3" spans="1:17" ht="24.75" customHeight="1" thickBot="1" x14ac:dyDescent="0.2">
      <c r="C3" s="83" t="s">
        <v>35</v>
      </c>
      <c r="D3" s="173"/>
      <c r="E3" s="174"/>
      <c r="F3" s="174"/>
      <c r="G3" s="174"/>
      <c r="H3" s="174"/>
      <c r="I3" s="175"/>
      <c r="J3" s="159"/>
      <c r="K3" s="84"/>
      <c r="L3" s="84"/>
      <c r="M3" s="84"/>
      <c r="N3" s="84"/>
    </row>
    <row r="4" spans="1:17" ht="24.75" customHeight="1" thickBot="1" x14ac:dyDescent="0.2">
      <c r="C4" s="83" t="s">
        <v>27</v>
      </c>
      <c r="D4" s="167"/>
      <c r="E4" s="168"/>
      <c r="F4" s="168"/>
      <c r="G4" s="169"/>
    </row>
    <row r="5" spans="1:17" ht="24.75" customHeight="1" thickBot="1" x14ac:dyDescent="0.2">
      <c r="C5" s="83" t="s">
        <v>36</v>
      </c>
      <c r="D5" s="170"/>
      <c r="E5" s="171"/>
      <c r="F5" s="172"/>
    </row>
    <row r="6" spans="1:17" ht="26.1" customHeight="1" thickBot="1" x14ac:dyDescent="0.2">
      <c r="C6" s="83" t="s">
        <v>38</v>
      </c>
      <c r="D6" s="85"/>
      <c r="E6" s="86"/>
      <c r="F6" s="87" t="s">
        <v>39</v>
      </c>
      <c r="H6" s="87"/>
    </row>
    <row r="7" spans="1:17" ht="26.1" customHeight="1" thickBot="1" x14ac:dyDescent="0.2">
      <c r="C7" s="83" t="s">
        <v>37</v>
      </c>
      <c r="D7" s="88"/>
      <c r="E7" s="86"/>
      <c r="F7" s="87"/>
      <c r="H7" s="87"/>
    </row>
    <row r="8" spans="1:17" ht="24.75" customHeight="1" thickBot="1" x14ac:dyDescent="0.2">
      <c r="C8" s="83" t="s">
        <v>49</v>
      </c>
      <c r="D8" s="89"/>
      <c r="E8" s="90"/>
    </row>
    <row r="9" spans="1:17" ht="24.75" customHeight="1" thickBot="1" x14ac:dyDescent="0.2">
      <c r="C9" s="83" t="s">
        <v>50</v>
      </c>
      <c r="D9" s="91"/>
      <c r="E9" s="87" t="s">
        <v>66</v>
      </c>
      <c r="F9" s="92"/>
      <c r="G9" s="93"/>
      <c r="H9" s="94"/>
      <c r="I9" s="93"/>
    </row>
    <row r="10" spans="1:17" ht="24.75" customHeight="1" thickBot="1" x14ac:dyDescent="0.2">
      <c r="C10" s="166" t="s">
        <v>65</v>
      </c>
      <c r="D10" s="91"/>
      <c r="E10" s="95" t="s">
        <v>42</v>
      </c>
      <c r="F10" s="96" t="str">
        <f>D9*1200+D10*1200&amp;"円"</f>
        <v>0円</v>
      </c>
      <c r="G10" s="97"/>
      <c r="H10" s="94"/>
      <c r="I10" s="97"/>
    </row>
    <row r="11" spans="1:17" ht="23.25" customHeight="1" thickBot="1" x14ac:dyDescent="0.2">
      <c r="A11" s="147" t="s">
        <v>64</v>
      </c>
      <c r="B11" s="148"/>
      <c r="C11" s="98"/>
      <c r="D11" s="98"/>
      <c r="E11" s="98"/>
      <c r="F11" s="98"/>
      <c r="G11" s="99"/>
      <c r="H11" s="98"/>
    </row>
    <row r="12" spans="1:17" ht="19.5" customHeight="1" thickTop="1" thickBot="1" x14ac:dyDescent="0.2">
      <c r="A12" s="149"/>
      <c r="B12" s="150" t="s">
        <v>45</v>
      </c>
      <c r="C12" s="100" t="s">
        <v>53</v>
      </c>
      <c r="D12" s="101" t="s">
        <v>52</v>
      </c>
      <c r="E12" s="102" t="s">
        <v>54</v>
      </c>
      <c r="F12" s="103" t="s">
        <v>55</v>
      </c>
      <c r="G12" s="101" t="s">
        <v>56</v>
      </c>
      <c r="H12" s="104" t="s">
        <v>57</v>
      </c>
    </row>
    <row r="13" spans="1:17" ht="30.95" customHeight="1" thickTop="1" x14ac:dyDescent="0.15">
      <c r="A13" s="151" t="str">
        <f>IF(C13="", "", 1)</f>
        <v/>
      </c>
      <c r="B13" s="152" t="str">
        <f>IF(A13="","",D2)</f>
        <v/>
      </c>
      <c r="C13" s="105"/>
      <c r="D13" s="106"/>
      <c r="E13" s="107"/>
      <c r="F13" s="108"/>
      <c r="G13" s="106"/>
      <c r="H13" s="109"/>
    </row>
    <row r="14" spans="1:17" ht="30.95" customHeight="1" thickBot="1" x14ac:dyDescent="0.2">
      <c r="A14" s="153" t="str">
        <f>IF(C14="", "", 2)</f>
        <v/>
      </c>
      <c r="B14" s="154" t="str">
        <f t="shared" ref="B14:B72" si="0">IF(A14="","",D3)</f>
        <v/>
      </c>
      <c r="C14" s="110"/>
      <c r="D14" s="111"/>
      <c r="E14" s="112"/>
      <c r="F14" s="113"/>
      <c r="G14" s="111"/>
      <c r="H14" s="114"/>
      <c r="J14" s="160" t="s">
        <v>40</v>
      </c>
    </row>
    <row r="15" spans="1:17" ht="30.95" customHeight="1" thickBot="1" x14ac:dyDescent="0.2">
      <c r="A15" s="153" t="str">
        <f>IF(C15="", "", 3)</f>
        <v/>
      </c>
      <c r="B15" s="154" t="str">
        <f t="shared" si="0"/>
        <v/>
      </c>
      <c r="C15" s="110"/>
      <c r="D15" s="111"/>
      <c r="E15" s="112"/>
      <c r="F15" s="113"/>
      <c r="G15" s="111"/>
      <c r="H15" s="109"/>
      <c r="J15" s="161"/>
      <c r="K15" s="115" t="s">
        <v>53</v>
      </c>
      <c r="L15" s="116" t="s">
        <v>52</v>
      </c>
      <c r="M15" s="117" t="s">
        <v>54</v>
      </c>
      <c r="N15" s="118" t="s">
        <v>55</v>
      </c>
      <c r="O15" s="116" t="s">
        <v>56</v>
      </c>
      <c r="P15" s="119" t="s">
        <v>57</v>
      </c>
      <c r="Q15" s="165" t="s">
        <v>63</v>
      </c>
    </row>
    <row r="16" spans="1:17" ht="30.95" customHeight="1" thickTop="1" x14ac:dyDescent="0.15">
      <c r="A16" s="153" t="str">
        <f>IF(C16="", "", 4)</f>
        <v/>
      </c>
      <c r="B16" s="154" t="str">
        <f t="shared" si="0"/>
        <v/>
      </c>
      <c r="C16" s="110"/>
      <c r="D16" s="111"/>
      <c r="E16" s="112"/>
      <c r="F16" s="113"/>
      <c r="G16" s="111"/>
      <c r="H16" s="114"/>
      <c r="J16" s="162" t="str">
        <f>IF(K16="", "", 1)</f>
        <v/>
      </c>
      <c r="K16" s="105"/>
      <c r="L16" s="106"/>
      <c r="M16" s="107"/>
      <c r="N16" s="108"/>
      <c r="O16" s="106"/>
      <c r="P16" s="120"/>
      <c r="Q16" s="165" t="str">
        <f>IF(J16="","",D2)</f>
        <v/>
      </c>
    </row>
    <row r="17" spans="1:17" ht="30.95" customHeight="1" x14ac:dyDescent="0.15">
      <c r="A17" s="153" t="str">
        <f>IF(C17="", "", 5)</f>
        <v/>
      </c>
      <c r="B17" s="154" t="str">
        <f t="shared" si="0"/>
        <v/>
      </c>
      <c r="C17" s="110"/>
      <c r="D17" s="111"/>
      <c r="E17" s="112"/>
      <c r="F17" s="113"/>
      <c r="G17" s="111"/>
      <c r="H17" s="114"/>
      <c r="J17" s="162" t="str">
        <f>IF(K17="", "", 2)</f>
        <v/>
      </c>
      <c r="K17" s="110"/>
      <c r="L17" s="111"/>
      <c r="M17" s="112"/>
      <c r="N17" s="113"/>
      <c r="O17" s="111"/>
      <c r="P17" s="121"/>
      <c r="Q17" s="165" t="str">
        <f t="shared" ref="Q17:Q30" si="1">IF(J17="","",D3)</f>
        <v/>
      </c>
    </row>
    <row r="18" spans="1:17" ht="30.95" customHeight="1" x14ac:dyDescent="0.15">
      <c r="A18" s="153" t="str">
        <f>IF(C18="", "", 6)</f>
        <v/>
      </c>
      <c r="B18" s="154" t="str">
        <f t="shared" si="0"/>
        <v/>
      </c>
      <c r="C18" s="110"/>
      <c r="D18" s="111"/>
      <c r="E18" s="112"/>
      <c r="F18" s="113"/>
      <c r="G18" s="111"/>
      <c r="H18" s="114"/>
      <c r="J18" s="162" t="str">
        <f>IF(K18="", "", 3)</f>
        <v/>
      </c>
      <c r="K18" s="110"/>
      <c r="L18" s="111"/>
      <c r="M18" s="112"/>
      <c r="N18" s="113"/>
      <c r="O18" s="111"/>
      <c r="P18" s="120"/>
      <c r="Q18" s="165" t="str">
        <f t="shared" si="1"/>
        <v/>
      </c>
    </row>
    <row r="19" spans="1:17" ht="30.95" customHeight="1" x14ac:dyDescent="0.15">
      <c r="A19" s="153" t="str">
        <f>IF(C19="", "", 7)</f>
        <v/>
      </c>
      <c r="B19" s="154" t="str">
        <f t="shared" si="0"/>
        <v/>
      </c>
      <c r="C19" s="110"/>
      <c r="D19" s="111"/>
      <c r="E19" s="112"/>
      <c r="F19" s="113"/>
      <c r="G19" s="111"/>
      <c r="H19" s="114"/>
      <c r="J19" s="162" t="str">
        <f>IF(K19="", "", 4)</f>
        <v/>
      </c>
      <c r="K19" s="110"/>
      <c r="L19" s="111"/>
      <c r="M19" s="112"/>
      <c r="N19" s="113"/>
      <c r="O19" s="111"/>
      <c r="P19" s="121"/>
      <c r="Q19" s="165" t="str">
        <f t="shared" si="1"/>
        <v/>
      </c>
    </row>
    <row r="20" spans="1:17" ht="30.95" customHeight="1" thickBot="1" x14ac:dyDescent="0.2">
      <c r="A20" s="153" t="str">
        <f>IF(C20="", "", 8)</f>
        <v/>
      </c>
      <c r="B20" s="154" t="str">
        <f t="shared" si="0"/>
        <v/>
      </c>
      <c r="C20" s="110"/>
      <c r="D20" s="111"/>
      <c r="E20" s="112"/>
      <c r="F20" s="113"/>
      <c r="G20" s="111"/>
      <c r="H20" s="114"/>
      <c r="J20" s="163" t="str">
        <f>IF(K20="", "", 5)</f>
        <v/>
      </c>
      <c r="K20" s="110"/>
      <c r="L20" s="111"/>
      <c r="M20" s="112"/>
      <c r="N20" s="113"/>
      <c r="O20" s="111"/>
      <c r="P20" s="121"/>
      <c r="Q20" s="165" t="str">
        <f t="shared" si="1"/>
        <v/>
      </c>
    </row>
    <row r="21" spans="1:17" ht="30.95" customHeight="1" x14ac:dyDescent="0.15">
      <c r="A21" s="153" t="str">
        <f>IF(C21="", "", 9)</f>
        <v/>
      </c>
      <c r="B21" s="154" t="str">
        <f t="shared" si="0"/>
        <v/>
      </c>
      <c r="C21" s="110"/>
      <c r="D21" s="111"/>
      <c r="E21" s="112"/>
      <c r="F21" s="113"/>
      <c r="G21" s="111"/>
      <c r="H21" s="114"/>
      <c r="J21" s="162" t="str">
        <f>IF(K21="", "", 6)</f>
        <v/>
      </c>
      <c r="K21" s="110"/>
      <c r="L21" s="111"/>
      <c r="M21" s="112"/>
      <c r="N21" s="113"/>
      <c r="O21" s="111"/>
      <c r="P21" s="121"/>
      <c r="Q21" s="165" t="str">
        <f t="shared" si="1"/>
        <v/>
      </c>
    </row>
    <row r="22" spans="1:17" ht="30.95" customHeight="1" thickBot="1" x14ac:dyDescent="0.2">
      <c r="A22" s="155" t="str">
        <f>IF(C22="", "", 10)</f>
        <v/>
      </c>
      <c r="B22" s="154" t="str">
        <f t="shared" si="0"/>
        <v/>
      </c>
      <c r="C22" s="110"/>
      <c r="D22" s="111"/>
      <c r="E22" s="112"/>
      <c r="F22" s="113"/>
      <c r="G22" s="111"/>
      <c r="H22" s="114"/>
      <c r="J22" s="162" t="str">
        <f>IF(K22="", "", 7)</f>
        <v/>
      </c>
      <c r="K22" s="110"/>
      <c r="L22" s="111"/>
      <c r="M22" s="112"/>
      <c r="N22" s="113"/>
      <c r="O22" s="111"/>
      <c r="P22" s="121"/>
      <c r="Q22" s="165" t="str">
        <f t="shared" si="1"/>
        <v/>
      </c>
    </row>
    <row r="23" spans="1:17" ht="30.95" customHeight="1" thickTop="1" x14ac:dyDescent="0.15">
      <c r="A23" s="153" t="str">
        <f>IF(C23="", "", 11)</f>
        <v/>
      </c>
      <c r="B23" s="156" t="str">
        <f t="shared" si="0"/>
        <v/>
      </c>
      <c r="C23" s="122"/>
      <c r="D23" s="123"/>
      <c r="E23" s="124"/>
      <c r="F23" s="125"/>
      <c r="G23" s="123"/>
      <c r="H23" s="126"/>
      <c r="J23" s="162" t="str">
        <f>IF(K23="", "", 8)</f>
        <v/>
      </c>
      <c r="K23" s="110"/>
      <c r="L23" s="111"/>
      <c r="M23" s="112"/>
      <c r="N23" s="113"/>
      <c r="O23" s="111"/>
      <c r="P23" s="121"/>
      <c r="Q23" s="165" t="str">
        <f t="shared" si="1"/>
        <v/>
      </c>
    </row>
    <row r="24" spans="1:17" ht="30.95" customHeight="1" x14ac:dyDescent="0.15">
      <c r="A24" s="153" t="str">
        <f>IF(C24="", "", 12)</f>
        <v/>
      </c>
      <c r="B24" s="154" t="str">
        <f t="shared" si="0"/>
        <v/>
      </c>
      <c r="C24" s="110"/>
      <c r="D24" s="111"/>
      <c r="E24" s="112"/>
      <c r="F24" s="113"/>
      <c r="G24" s="111"/>
      <c r="H24" s="114"/>
      <c r="J24" s="162" t="str">
        <f>IF(K24="", "", 9)</f>
        <v/>
      </c>
      <c r="K24" s="110"/>
      <c r="L24" s="111"/>
      <c r="M24" s="112"/>
      <c r="N24" s="113"/>
      <c r="O24" s="111"/>
      <c r="P24" s="121"/>
      <c r="Q24" s="165" t="str">
        <f t="shared" si="1"/>
        <v/>
      </c>
    </row>
    <row r="25" spans="1:17" ht="30.95" customHeight="1" thickBot="1" x14ac:dyDescent="0.2">
      <c r="A25" s="153" t="str">
        <f>IF(C25="", "", 13)</f>
        <v/>
      </c>
      <c r="B25" s="154" t="str">
        <f t="shared" si="0"/>
        <v/>
      </c>
      <c r="C25" s="110"/>
      <c r="D25" s="111"/>
      <c r="E25" s="112"/>
      <c r="F25" s="113"/>
      <c r="G25" s="111"/>
      <c r="H25" s="109"/>
      <c r="J25" s="164" t="str">
        <f>IF(K25="", "", 10)</f>
        <v/>
      </c>
      <c r="K25" s="110"/>
      <c r="L25" s="111"/>
      <c r="M25" s="112"/>
      <c r="N25" s="113"/>
      <c r="O25" s="111"/>
      <c r="P25" s="121"/>
      <c r="Q25" s="165" t="str">
        <f t="shared" si="1"/>
        <v/>
      </c>
    </row>
    <row r="26" spans="1:17" ht="30.95" customHeight="1" thickTop="1" x14ac:dyDescent="0.15">
      <c r="A26" s="153" t="str">
        <f>IF(C26="", "", 14)</f>
        <v/>
      </c>
      <c r="B26" s="154" t="str">
        <f t="shared" si="0"/>
        <v/>
      </c>
      <c r="C26" s="110"/>
      <c r="D26" s="111"/>
      <c r="E26" s="112"/>
      <c r="F26" s="113"/>
      <c r="G26" s="111"/>
      <c r="H26" s="114"/>
      <c r="J26" s="162" t="str">
        <f>IF(K26="", "", 11)</f>
        <v/>
      </c>
      <c r="K26" s="122"/>
      <c r="L26" s="123"/>
      <c r="M26" s="124"/>
      <c r="N26" s="125"/>
      <c r="O26" s="123"/>
      <c r="P26" s="127"/>
      <c r="Q26" s="165" t="str">
        <f t="shared" si="1"/>
        <v/>
      </c>
    </row>
    <row r="27" spans="1:17" ht="30.95" customHeight="1" x14ac:dyDescent="0.15">
      <c r="A27" s="153" t="str">
        <f>IF(C27="", "", 15)</f>
        <v/>
      </c>
      <c r="B27" s="154" t="str">
        <f t="shared" si="0"/>
        <v/>
      </c>
      <c r="C27" s="110"/>
      <c r="D27" s="111"/>
      <c r="E27" s="112"/>
      <c r="F27" s="113"/>
      <c r="G27" s="111"/>
      <c r="H27" s="114"/>
      <c r="J27" s="162" t="str">
        <f>IF(K27="", "", 12)</f>
        <v/>
      </c>
      <c r="K27" s="110"/>
      <c r="L27" s="111"/>
      <c r="M27" s="112"/>
      <c r="N27" s="113"/>
      <c r="O27" s="111"/>
      <c r="P27" s="121"/>
      <c r="Q27" s="165" t="str">
        <f t="shared" si="1"/>
        <v/>
      </c>
    </row>
    <row r="28" spans="1:17" ht="30.95" customHeight="1" x14ac:dyDescent="0.15">
      <c r="A28" s="153" t="str">
        <f>IF(C28="", "", 16)</f>
        <v/>
      </c>
      <c r="B28" s="154" t="str">
        <f t="shared" si="0"/>
        <v/>
      </c>
      <c r="C28" s="110"/>
      <c r="D28" s="111"/>
      <c r="E28" s="112"/>
      <c r="F28" s="113"/>
      <c r="G28" s="111"/>
      <c r="H28" s="114"/>
      <c r="J28" s="162" t="str">
        <f>IF(K28="", "", 13)</f>
        <v/>
      </c>
      <c r="K28" s="110"/>
      <c r="L28" s="111"/>
      <c r="M28" s="112"/>
      <c r="N28" s="113"/>
      <c r="O28" s="111"/>
      <c r="P28" s="120"/>
      <c r="Q28" s="165" t="str">
        <f t="shared" si="1"/>
        <v/>
      </c>
    </row>
    <row r="29" spans="1:17" ht="30.95" customHeight="1" x14ac:dyDescent="0.15">
      <c r="A29" s="153" t="str">
        <f>IF(C29="", "", 17)</f>
        <v/>
      </c>
      <c r="B29" s="154" t="str">
        <f t="shared" si="0"/>
        <v/>
      </c>
      <c r="C29" s="110"/>
      <c r="D29" s="111"/>
      <c r="E29" s="112"/>
      <c r="F29" s="113"/>
      <c r="G29" s="111"/>
      <c r="H29" s="114"/>
      <c r="J29" s="162" t="str">
        <f>IF(K29="", "", 14)</f>
        <v/>
      </c>
      <c r="K29" s="110"/>
      <c r="L29" s="111"/>
      <c r="M29" s="112"/>
      <c r="N29" s="113"/>
      <c r="O29" s="111"/>
      <c r="P29" s="121"/>
      <c r="Q29" s="165" t="str">
        <f t="shared" si="1"/>
        <v/>
      </c>
    </row>
    <row r="30" spans="1:17" ht="30.95" customHeight="1" thickBot="1" x14ac:dyDescent="0.2">
      <c r="A30" s="153" t="str">
        <f>IF(C30="", "", 18)</f>
        <v/>
      </c>
      <c r="B30" s="154" t="str">
        <f t="shared" si="0"/>
        <v/>
      </c>
      <c r="C30" s="110"/>
      <c r="D30" s="111"/>
      <c r="E30" s="112"/>
      <c r="F30" s="113"/>
      <c r="G30" s="111"/>
      <c r="H30" s="114"/>
      <c r="J30" s="163" t="str">
        <f>IF(K30="", "", 15)</f>
        <v/>
      </c>
      <c r="K30" s="128"/>
      <c r="L30" s="129"/>
      <c r="M30" s="130"/>
      <c r="N30" s="131"/>
      <c r="O30" s="129"/>
      <c r="P30" s="132"/>
      <c r="Q30" s="165" t="str">
        <f t="shared" si="1"/>
        <v/>
      </c>
    </row>
    <row r="31" spans="1:17" ht="30.95" customHeight="1" x14ac:dyDescent="0.15">
      <c r="A31" s="153" t="str">
        <f>IF(C31="", "", 19)</f>
        <v/>
      </c>
      <c r="B31" s="154" t="str">
        <f t="shared" si="0"/>
        <v/>
      </c>
      <c r="C31" s="110"/>
      <c r="D31" s="111"/>
      <c r="E31" s="112"/>
      <c r="F31" s="113"/>
      <c r="G31" s="111"/>
      <c r="H31" s="114"/>
      <c r="K31" s="133"/>
      <c r="L31" s="133"/>
      <c r="M31" s="133"/>
      <c r="N31" s="133"/>
      <c r="O31" s="133"/>
      <c r="P31" s="133"/>
    </row>
    <row r="32" spans="1:17" ht="30.95" customHeight="1" thickBot="1" x14ac:dyDescent="0.2">
      <c r="A32" s="155" t="str">
        <f>IF(C32="", "", 20)</f>
        <v/>
      </c>
      <c r="B32" s="154" t="str">
        <f t="shared" si="0"/>
        <v/>
      </c>
      <c r="C32" s="110"/>
      <c r="D32" s="111"/>
      <c r="E32" s="112"/>
      <c r="F32" s="113"/>
      <c r="G32" s="111"/>
      <c r="H32" s="114"/>
      <c r="K32" s="133"/>
      <c r="L32" s="133"/>
      <c r="M32" s="133"/>
      <c r="N32" s="133"/>
      <c r="O32" s="133"/>
      <c r="P32" s="133"/>
    </row>
    <row r="33" spans="1:16" ht="30.95" customHeight="1" thickTop="1" x14ac:dyDescent="0.15">
      <c r="A33" s="153" t="str">
        <f>IF(C33="", "", 21)</f>
        <v/>
      </c>
      <c r="B33" s="156" t="str">
        <f t="shared" si="0"/>
        <v/>
      </c>
      <c r="C33" s="122"/>
      <c r="D33" s="123"/>
      <c r="E33" s="124"/>
      <c r="F33" s="125"/>
      <c r="G33" s="123"/>
      <c r="H33" s="126"/>
      <c r="K33" s="133"/>
      <c r="L33" s="133"/>
      <c r="M33" s="133"/>
      <c r="N33" s="133"/>
      <c r="O33" s="133"/>
      <c r="P33" s="133"/>
    </row>
    <row r="34" spans="1:16" ht="30.95" customHeight="1" x14ac:dyDescent="0.15">
      <c r="A34" s="153" t="str">
        <f>IF(C34="", "", 22)</f>
        <v/>
      </c>
      <c r="B34" s="154" t="str">
        <f t="shared" si="0"/>
        <v/>
      </c>
      <c r="C34" s="110"/>
      <c r="D34" s="111"/>
      <c r="E34" s="112"/>
      <c r="F34" s="113"/>
      <c r="G34" s="111"/>
      <c r="H34" s="114"/>
      <c r="K34" s="133"/>
      <c r="L34" s="133"/>
      <c r="M34" s="133"/>
      <c r="N34" s="133"/>
      <c r="O34" s="133"/>
      <c r="P34" s="133"/>
    </row>
    <row r="35" spans="1:16" ht="30.95" customHeight="1" x14ac:dyDescent="0.15">
      <c r="A35" s="153" t="str">
        <f>IF(C35="", "", 23)</f>
        <v/>
      </c>
      <c r="B35" s="154" t="str">
        <f t="shared" si="0"/>
        <v/>
      </c>
      <c r="C35" s="110"/>
      <c r="D35" s="111"/>
      <c r="E35" s="112"/>
      <c r="F35" s="113"/>
      <c r="G35" s="111"/>
      <c r="H35" s="109"/>
      <c r="K35" s="133"/>
      <c r="L35" s="133"/>
      <c r="M35" s="133"/>
      <c r="N35" s="133"/>
      <c r="O35" s="133"/>
      <c r="P35" s="133"/>
    </row>
    <row r="36" spans="1:16" ht="30.95" customHeight="1" x14ac:dyDescent="0.15">
      <c r="A36" s="153" t="str">
        <f>IF(C36="", "", 24)</f>
        <v/>
      </c>
      <c r="B36" s="154" t="str">
        <f t="shared" si="0"/>
        <v/>
      </c>
      <c r="C36" s="110"/>
      <c r="D36" s="111"/>
      <c r="E36" s="112"/>
      <c r="F36" s="113"/>
      <c r="G36" s="111"/>
      <c r="H36" s="114"/>
    </row>
    <row r="37" spans="1:16" ht="30.95" customHeight="1" x14ac:dyDescent="0.15">
      <c r="A37" s="153" t="str">
        <f>IF(C37="", "", 25)</f>
        <v/>
      </c>
      <c r="B37" s="154" t="str">
        <f t="shared" si="0"/>
        <v/>
      </c>
      <c r="C37" s="110"/>
      <c r="D37" s="111"/>
      <c r="E37" s="112"/>
      <c r="F37" s="113"/>
      <c r="G37" s="111"/>
      <c r="H37" s="114"/>
    </row>
    <row r="38" spans="1:16" ht="30.95" customHeight="1" x14ac:dyDescent="0.15">
      <c r="A38" s="153" t="str">
        <f>IF(C38="", "", 26)</f>
        <v/>
      </c>
      <c r="B38" s="157" t="str">
        <f t="shared" si="0"/>
        <v/>
      </c>
      <c r="C38" s="134"/>
      <c r="D38" s="135"/>
      <c r="E38" s="136"/>
      <c r="F38" s="137"/>
      <c r="G38" s="135"/>
      <c r="H38" s="114"/>
    </row>
    <row r="39" spans="1:16" ht="30.95" customHeight="1" x14ac:dyDescent="0.15">
      <c r="A39" s="153" t="str">
        <f>IF(C39="", "", 27)</f>
        <v/>
      </c>
      <c r="B39" s="157" t="str">
        <f t="shared" si="0"/>
        <v/>
      </c>
      <c r="C39" s="134"/>
      <c r="D39" s="135"/>
      <c r="E39" s="136"/>
      <c r="F39" s="137"/>
      <c r="G39" s="135"/>
      <c r="H39" s="114"/>
    </row>
    <row r="40" spans="1:16" ht="30.95" customHeight="1" x14ac:dyDescent="0.15">
      <c r="A40" s="153" t="str">
        <f>IF(C40="", "", 28)</f>
        <v/>
      </c>
      <c r="B40" s="154" t="str">
        <f t="shared" si="0"/>
        <v/>
      </c>
      <c r="C40" s="110"/>
      <c r="D40" s="111"/>
      <c r="E40" s="112"/>
      <c r="F40" s="113"/>
      <c r="G40" s="111"/>
      <c r="H40" s="114"/>
    </row>
    <row r="41" spans="1:16" ht="30.95" customHeight="1" x14ac:dyDescent="0.15">
      <c r="A41" s="153" t="str">
        <f>IF(C41="", "", 29)</f>
        <v/>
      </c>
      <c r="B41" s="154" t="str">
        <f t="shared" si="0"/>
        <v/>
      </c>
      <c r="C41" s="110"/>
      <c r="D41" s="111"/>
      <c r="E41" s="112"/>
      <c r="F41" s="113"/>
      <c r="G41" s="111"/>
      <c r="H41" s="114"/>
    </row>
    <row r="42" spans="1:16" ht="30.95" customHeight="1" thickBot="1" x14ac:dyDescent="0.2">
      <c r="A42" s="155" t="str">
        <f>IF(C42="", "", 30)</f>
        <v/>
      </c>
      <c r="B42" s="154" t="str">
        <f t="shared" si="0"/>
        <v/>
      </c>
      <c r="C42" s="110"/>
      <c r="D42" s="111"/>
      <c r="E42" s="112"/>
      <c r="F42" s="113"/>
      <c r="G42" s="111"/>
      <c r="H42" s="114"/>
    </row>
    <row r="43" spans="1:16" ht="30.95" customHeight="1" thickTop="1" x14ac:dyDescent="0.15">
      <c r="A43" s="153" t="str">
        <f>IF(C43="", "", 31)</f>
        <v/>
      </c>
      <c r="B43" s="156" t="str">
        <f t="shared" si="0"/>
        <v/>
      </c>
      <c r="C43" s="122"/>
      <c r="D43" s="123"/>
      <c r="E43" s="124"/>
      <c r="F43" s="125"/>
      <c r="G43" s="123"/>
      <c r="H43" s="126"/>
    </row>
    <row r="44" spans="1:16" ht="30.95" customHeight="1" x14ac:dyDescent="0.15">
      <c r="A44" s="153" t="str">
        <f>IF(C44="", "", 32)</f>
        <v/>
      </c>
      <c r="B44" s="154" t="str">
        <f t="shared" si="0"/>
        <v/>
      </c>
      <c r="C44" s="110"/>
      <c r="D44" s="111"/>
      <c r="E44" s="112"/>
      <c r="F44" s="113"/>
      <c r="G44" s="111"/>
      <c r="H44" s="114"/>
    </row>
    <row r="45" spans="1:16" ht="30.95" customHeight="1" x14ac:dyDescent="0.15">
      <c r="A45" s="153" t="str">
        <f>IF(C45="", "", 33)</f>
        <v/>
      </c>
      <c r="B45" s="154" t="str">
        <f t="shared" si="0"/>
        <v/>
      </c>
      <c r="C45" s="110"/>
      <c r="D45" s="111"/>
      <c r="E45" s="112"/>
      <c r="F45" s="113"/>
      <c r="G45" s="111"/>
      <c r="H45" s="109"/>
    </row>
    <row r="46" spans="1:16" ht="30.95" customHeight="1" x14ac:dyDescent="0.15">
      <c r="A46" s="153" t="str">
        <f>IF(C46="", "", 34)</f>
        <v/>
      </c>
      <c r="B46" s="154" t="str">
        <f t="shared" si="0"/>
        <v/>
      </c>
      <c r="C46" s="110"/>
      <c r="D46" s="111"/>
      <c r="E46" s="112"/>
      <c r="F46" s="113"/>
      <c r="G46" s="111"/>
      <c r="H46" s="114"/>
    </row>
    <row r="47" spans="1:16" ht="30.95" customHeight="1" x14ac:dyDescent="0.15">
      <c r="A47" s="153" t="str">
        <f>IF(C47="", "", 35)</f>
        <v/>
      </c>
      <c r="B47" s="154" t="str">
        <f t="shared" si="0"/>
        <v/>
      </c>
      <c r="C47" s="110"/>
      <c r="D47" s="111"/>
      <c r="E47" s="112"/>
      <c r="F47" s="113"/>
      <c r="G47" s="111"/>
      <c r="H47" s="114"/>
    </row>
    <row r="48" spans="1:16" ht="30.95" customHeight="1" x14ac:dyDescent="0.15">
      <c r="A48" s="153" t="str">
        <f>IF(C48="", "", 36)</f>
        <v/>
      </c>
      <c r="B48" s="154" t="str">
        <f t="shared" si="0"/>
        <v/>
      </c>
      <c r="C48" s="110"/>
      <c r="D48" s="111"/>
      <c r="E48" s="112"/>
      <c r="F48" s="113"/>
      <c r="G48" s="111"/>
      <c r="H48" s="114"/>
    </row>
    <row r="49" spans="1:8" ht="30.95" customHeight="1" x14ac:dyDescent="0.15">
      <c r="A49" s="153" t="str">
        <f>IF(C49="", "", 37)</f>
        <v/>
      </c>
      <c r="B49" s="154" t="str">
        <f t="shared" si="0"/>
        <v/>
      </c>
      <c r="C49" s="110"/>
      <c r="D49" s="111"/>
      <c r="E49" s="112"/>
      <c r="F49" s="113"/>
      <c r="G49" s="111"/>
      <c r="H49" s="114"/>
    </row>
    <row r="50" spans="1:8" ht="30.95" customHeight="1" x14ac:dyDescent="0.15">
      <c r="A50" s="153" t="str">
        <f>IF(C50="", "", 38)</f>
        <v/>
      </c>
      <c r="B50" s="154" t="str">
        <f t="shared" si="0"/>
        <v/>
      </c>
      <c r="C50" s="110"/>
      <c r="D50" s="111"/>
      <c r="E50" s="112"/>
      <c r="F50" s="113"/>
      <c r="G50" s="111"/>
      <c r="H50" s="114"/>
    </row>
    <row r="51" spans="1:8" ht="30.95" customHeight="1" x14ac:dyDescent="0.15">
      <c r="A51" s="153" t="str">
        <f>IF(C51="", "", 39)</f>
        <v/>
      </c>
      <c r="B51" s="154" t="str">
        <f t="shared" si="0"/>
        <v/>
      </c>
      <c r="C51" s="110"/>
      <c r="D51" s="111"/>
      <c r="E51" s="112"/>
      <c r="F51" s="113"/>
      <c r="G51" s="111"/>
      <c r="H51" s="114"/>
    </row>
    <row r="52" spans="1:8" ht="30.95" customHeight="1" thickBot="1" x14ac:dyDescent="0.2">
      <c r="A52" s="155" t="str">
        <f>IF(C52="", "", 40)</f>
        <v/>
      </c>
      <c r="B52" s="154" t="str">
        <f t="shared" si="0"/>
        <v/>
      </c>
      <c r="C52" s="110"/>
      <c r="D52" s="111"/>
      <c r="E52" s="112"/>
      <c r="F52" s="113"/>
      <c r="G52" s="111"/>
      <c r="H52" s="114"/>
    </row>
    <row r="53" spans="1:8" ht="30.95" customHeight="1" thickTop="1" x14ac:dyDescent="0.15">
      <c r="A53" s="153" t="str">
        <f>IF(C53="", "", 41)</f>
        <v/>
      </c>
      <c r="B53" s="156" t="str">
        <f t="shared" si="0"/>
        <v/>
      </c>
      <c r="C53" s="122"/>
      <c r="D53" s="123"/>
      <c r="E53" s="124"/>
      <c r="F53" s="125"/>
      <c r="G53" s="123"/>
      <c r="H53" s="126"/>
    </row>
    <row r="54" spans="1:8" ht="30.95" customHeight="1" x14ac:dyDescent="0.15">
      <c r="A54" s="153" t="str">
        <f>IF(C54="", "", 42)</f>
        <v/>
      </c>
      <c r="B54" s="154" t="str">
        <f t="shared" si="0"/>
        <v/>
      </c>
      <c r="C54" s="110"/>
      <c r="D54" s="111"/>
      <c r="E54" s="112"/>
      <c r="F54" s="113"/>
      <c r="G54" s="111"/>
      <c r="H54" s="114"/>
    </row>
    <row r="55" spans="1:8" ht="30.95" customHeight="1" x14ac:dyDescent="0.15">
      <c r="A55" s="153" t="str">
        <f>IF(C55="", "", 43)</f>
        <v/>
      </c>
      <c r="B55" s="154" t="str">
        <f t="shared" si="0"/>
        <v/>
      </c>
      <c r="C55" s="110"/>
      <c r="D55" s="111"/>
      <c r="E55" s="112"/>
      <c r="F55" s="113"/>
      <c r="G55" s="111"/>
      <c r="H55" s="109"/>
    </row>
    <row r="56" spans="1:8" ht="30.95" customHeight="1" x14ac:dyDescent="0.15">
      <c r="A56" s="153" t="str">
        <f>IF(C56="", "", 44)</f>
        <v/>
      </c>
      <c r="B56" s="154" t="str">
        <f t="shared" si="0"/>
        <v/>
      </c>
      <c r="C56" s="110"/>
      <c r="D56" s="111"/>
      <c r="E56" s="112"/>
      <c r="F56" s="113"/>
      <c r="G56" s="111"/>
      <c r="H56" s="114"/>
    </row>
    <row r="57" spans="1:8" ht="30.95" customHeight="1" x14ac:dyDescent="0.15">
      <c r="A57" s="153" t="str">
        <f>IF(C57="", "", 45)</f>
        <v/>
      </c>
      <c r="B57" s="154" t="str">
        <f t="shared" si="0"/>
        <v/>
      </c>
      <c r="C57" s="110"/>
      <c r="D57" s="111"/>
      <c r="E57" s="112"/>
      <c r="F57" s="113"/>
      <c r="G57" s="111"/>
      <c r="H57" s="114"/>
    </row>
    <row r="58" spans="1:8" ht="30.95" customHeight="1" x14ac:dyDescent="0.15">
      <c r="A58" s="153" t="str">
        <f>IF(C58="", "", 46)</f>
        <v/>
      </c>
      <c r="B58" s="154" t="str">
        <f t="shared" si="0"/>
        <v/>
      </c>
      <c r="C58" s="110"/>
      <c r="D58" s="111"/>
      <c r="E58" s="112"/>
      <c r="F58" s="113"/>
      <c r="G58" s="111"/>
      <c r="H58" s="114"/>
    </row>
    <row r="59" spans="1:8" ht="30.95" customHeight="1" x14ac:dyDescent="0.15">
      <c r="A59" s="153" t="str">
        <f>IF(C59="", "", 47)</f>
        <v/>
      </c>
      <c r="B59" s="154" t="str">
        <f t="shared" si="0"/>
        <v/>
      </c>
      <c r="C59" s="110"/>
      <c r="D59" s="111"/>
      <c r="E59" s="112"/>
      <c r="F59" s="113"/>
      <c r="G59" s="111"/>
      <c r="H59" s="114"/>
    </row>
    <row r="60" spans="1:8" ht="30.95" customHeight="1" x14ac:dyDescent="0.15">
      <c r="A60" s="153" t="str">
        <f>IF(C60="", "", 48)</f>
        <v/>
      </c>
      <c r="B60" s="154" t="str">
        <f t="shared" si="0"/>
        <v/>
      </c>
      <c r="C60" s="110"/>
      <c r="D60" s="111"/>
      <c r="E60" s="112"/>
      <c r="F60" s="113"/>
      <c r="G60" s="111"/>
      <c r="H60" s="114"/>
    </row>
    <row r="61" spans="1:8" ht="30.95" customHeight="1" x14ac:dyDescent="0.15">
      <c r="A61" s="153" t="str">
        <f>IF(C61="", "", 49)</f>
        <v/>
      </c>
      <c r="B61" s="154" t="str">
        <f t="shared" si="0"/>
        <v/>
      </c>
      <c r="C61" s="110"/>
      <c r="D61" s="111"/>
      <c r="E61" s="112"/>
      <c r="F61" s="113"/>
      <c r="G61" s="111"/>
      <c r="H61" s="114"/>
    </row>
    <row r="62" spans="1:8" ht="30.95" customHeight="1" thickBot="1" x14ac:dyDescent="0.2">
      <c r="A62" s="155" t="str">
        <f>IF(C62="", "", 50)</f>
        <v/>
      </c>
      <c r="B62" s="154" t="str">
        <f t="shared" si="0"/>
        <v/>
      </c>
      <c r="C62" s="110"/>
      <c r="D62" s="111"/>
      <c r="E62" s="112"/>
      <c r="F62" s="113"/>
      <c r="G62" s="111"/>
      <c r="H62" s="114"/>
    </row>
    <row r="63" spans="1:8" ht="30.95" customHeight="1" thickTop="1" x14ac:dyDescent="0.15">
      <c r="A63" s="153" t="str">
        <f>IF(C63="", "", 51)</f>
        <v/>
      </c>
      <c r="B63" s="156" t="str">
        <f t="shared" si="0"/>
        <v/>
      </c>
      <c r="C63" s="122"/>
      <c r="D63" s="123"/>
      <c r="E63" s="124"/>
      <c r="F63" s="125"/>
      <c r="G63" s="123"/>
      <c r="H63" s="126"/>
    </row>
    <row r="64" spans="1:8" ht="30.95" customHeight="1" x14ac:dyDescent="0.15">
      <c r="A64" s="153" t="str">
        <f>IF(C64="", "", 52)</f>
        <v/>
      </c>
      <c r="B64" s="154" t="str">
        <f t="shared" si="0"/>
        <v/>
      </c>
      <c r="C64" s="110"/>
      <c r="D64" s="111"/>
      <c r="E64" s="112"/>
      <c r="F64" s="113"/>
      <c r="G64" s="111"/>
      <c r="H64" s="114"/>
    </row>
    <row r="65" spans="1:8" ht="30.95" customHeight="1" x14ac:dyDescent="0.15">
      <c r="A65" s="153" t="str">
        <f>IF(C65="", "", 53)</f>
        <v/>
      </c>
      <c r="B65" s="154" t="str">
        <f t="shared" si="0"/>
        <v/>
      </c>
      <c r="C65" s="110"/>
      <c r="D65" s="111"/>
      <c r="E65" s="112"/>
      <c r="F65" s="113"/>
      <c r="G65" s="111"/>
      <c r="H65" s="109"/>
    </row>
    <row r="66" spans="1:8" ht="30.95" customHeight="1" x14ac:dyDescent="0.15">
      <c r="A66" s="153" t="str">
        <f>IF(C66="", "", 54)</f>
        <v/>
      </c>
      <c r="B66" s="154" t="str">
        <f t="shared" si="0"/>
        <v/>
      </c>
      <c r="C66" s="110"/>
      <c r="D66" s="111"/>
      <c r="E66" s="112"/>
      <c r="F66" s="113"/>
      <c r="G66" s="111"/>
      <c r="H66" s="114"/>
    </row>
    <row r="67" spans="1:8" ht="30.95" customHeight="1" x14ac:dyDescent="0.15">
      <c r="A67" s="153" t="str">
        <f>IF(C67="", "", 55)</f>
        <v/>
      </c>
      <c r="B67" s="154" t="str">
        <f t="shared" si="0"/>
        <v/>
      </c>
      <c r="C67" s="110"/>
      <c r="D67" s="111"/>
      <c r="E67" s="112"/>
      <c r="F67" s="113"/>
      <c r="G67" s="111"/>
      <c r="H67" s="114"/>
    </row>
    <row r="68" spans="1:8" ht="30.95" customHeight="1" x14ac:dyDescent="0.15">
      <c r="A68" s="153" t="str">
        <f>IF(C68="", "", 56)</f>
        <v/>
      </c>
      <c r="B68" s="154" t="str">
        <f t="shared" si="0"/>
        <v/>
      </c>
      <c r="C68" s="110"/>
      <c r="D68" s="111"/>
      <c r="E68" s="112"/>
      <c r="F68" s="113"/>
      <c r="G68" s="111"/>
      <c r="H68" s="114"/>
    </row>
    <row r="69" spans="1:8" ht="30.95" customHeight="1" x14ac:dyDescent="0.15">
      <c r="A69" s="153" t="str">
        <f>IF(C69="", "", 57)</f>
        <v/>
      </c>
      <c r="B69" s="154" t="str">
        <f t="shared" si="0"/>
        <v/>
      </c>
      <c r="C69" s="110"/>
      <c r="D69" s="111"/>
      <c r="E69" s="112"/>
      <c r="F69" s="113"/>
      <c r="G69" s="111"/>
      <c r="H69" s="114"/>
    </row>
    <row r="70" spans="1:8" ht="30.95" customHeight="1" x14ac:dyDescent="0.15">
      <c r="A70" s="153" t="str">
        <f>IF(C70="", "", 58)</f>
        <v/>
      </c>
      <c r="B70" s="154" t="str">
        <f t="shared" si="0"/>
        <v/>
      </c>
      <c r="C70" s="110"/>
      <c r="D70" s="111"/>
      <c r="E70" s="112"/>
      <c r="F70" s="113"/>
      <c r="G70" s="111"/>
      <c r="H70" s="114"/>
    </row>
    <row r="71" spans="1:8" ht="30.95" customHeight="1" x14ac:dyDescent="0.15">
      <c r="A71" s="153" t="str">
        <f>IF(C71="", "", 59)</f>
        <v/>
      </c>
      <c r="B71" s="154" t="str">
        <f t="shared" si="0"/>
        <v/>
      </c>
      <c r="C71" s="110"/>
      <c r="D71" s="111"/>
      <c r="E71" s="112"/>
      <c r="F71" s="113"/>
      <c r="G71" s="111"/>
      <c r="H71" s="114"/>
    </row>
    <row r="72" spans="1:8" ht="30.95" customHeight="1" thickBot="1" x14ac:dyDescent="0.2">
      <c r="A72" s="155" t="str">
        <f>IF(C72="", "", 60)</f>
        <v/>
      </c>
      <c r="B72" s="158" t="str">
        <f t="shared" si="0"/>
        <v/>
      </c>
      <c r="C72" s="138"/>
      <c r="D72" s="139"/>
      <c r="E72" s="140"/>
      <c r="F72" s="141"/>
      <c r="G72" s="139"/>
      <c r="H72" s="142"/>
    </row>
    <row r="73" spans="1:8" ht="14.25" thickTop="1" x14ac:dyDescent="0.15"/>
  </sheetData>
  <sheetProtection selectLockedCells="1"/>
  <mergeCells count="4">
    <mergeCell ref="D4:G4"/>
    <mergeCell ref="D5:F5"/>
    <mergeCell ref="D2:I2"/>
    <mergeCell ref="D3:I3"/>
  </mergeCells>
  <phoneticPr fontId="10"/>
  <dataValidations count="2">
    <dataValidation type="list" allowBlank="1" showInputMessage="1" showErrorMessage="1" sqref="D7:E7" xr:uid="{00000000-0002-0000-0000-000000000000}">
      <formula1>"男子,女子"</formula1>
    </dataValidation>
    <dataValidation type="list" allowBlank="1" showInputMessage="1" showErrorMessage="1" sqref="D8:E8" xr:uid="{00000000-0002-0000-0000-000001000000}">
      <formula1>"ダブルス"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29"/>
  <sheetViews>
    <sheetView view="pageBreakPreview" zoomScaleNormal="100" zoomScaleSheetLayoutView="100" workbookViewId="0">
      <selection activeCell="C16" sqref="C16"/>
    </sheetView>
  </sheetViews>
  <sheetFormatPr defaultRowHeight="13.5" x14ac:dyDescent="0.15"/>
  <cols>
    <col min="1" max="1" width="11.125" customWidth="1"/>
    <col min="2" max="2" width="5" customWidth="1"/>
    <col min="3" max="3" width="23.625" customWidth="1"/>
    <col min="4" max="4" width="5.875" customWidth="1"/>
    <col min="5" max="5" width="15" customWidth="1"/>
    <col min="6" max="6" width="6.125" customWidth="1"/>
    <col min="7" max="7" width="15" customWidth="1"/>
  </cols>
  <sheetData>
    <row r="1" spans="1:33" ht="17.25" x14ac:dyDescent="0.1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3" ht="17.25" x14ac:dyDescent="0.1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33" x14ac:dyDescent="0.15">
      <c r="C3" s="4" t="s">
        <v>19</v>
      </c>
      <c r="D3" s="176"/>
      <c r="E3" s="176"/>
      <c r="F3" s="177"/>
      <c r="G3" s="177"/>
    </row>
    <row r="4" spans="1:33" x14ac:dyDescent="0.15">
      <c r="C4" s="4" t="s">
        <v>18</v>
      </c>
      <c r="D4" s="176"/>
      <c r="E4" s="176"/>
    </row>
    <row r="5" spans="1:33" x14ac:dyDescent="0.15">
      <c r="C5" s="4" t="s">
        <v>17</v>
      </c>
      <c r="D5" s="176"/>
      <c r="E5" s="176"/>
    </row>
    <row r="6" spans="1:33" x14ac:dyDescent="0.15">
      <c r="C6" s="4" t="s">
        <v>7</v>
      </c>
      <c r="D6" s="176"/>
      <c r="E6" s="176"/>
    </row>
    <row r="8" spans="1:33" x14ac:dyDescent="0.15">
      <c r="B8" s="24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9.75" customHeight="1" x14ac:dyDescent="0.15">
      <c r="B9" t="s">
        <v>15</v>
      </c>
    </row>
    <row r="10" spans="1:33" ht="31.5" customHeight="1" thickBot="1" x14ac:dyDescent="0.2">
      <c r="B10" s="15"/>
      <c r="C10" s="18" t="s">
        <v>16</v>
      </c>
      <c r="D10" s="17" t="s">
        <v>0</v>
      </c>
      <c r="E10" s="17" t="s">
        <v>1</v>
      </c>
      <c r="F10" s="16" t="s">
        <v>2</v>
      </c>
      <c r="G10" s="14" t="s">
        <v>14</v>
      </c>
    </row>
    <row r="11" spans="1:33" ht="31.5" customHeight="1" thickTop="1" x14ac:dyDescent="0.15">
      <c r="B11" s="19">
        <v>1</v>
      </c>
      <c r="C11" s="25" t="str">
        <f>CONCATENATE(ダブルス入力用!C13,ダブルス入力用!G13)</f>
        <v/>
      </c>
      <c r="D11" s="12"/>
      <c r="E11" s="12"/>
      <c r="F11" s="12"/>
      <c r="G11" s="13"/>
    </row>
    <row r="12" spans="1:33" ht="31.5" customHeight="1" x14ac:dyDescent="0.15">
      <c r="B12" s="20">
        <v>2</v>
      </c>
      <c r="C12" s="25" t="str">
        <f>CONCATENATE(ダブルス入力用!C14,ダブルス入力用!G14)</f>
        <v/>
      </c>
      <c r="D12" s="7"/>
      <c r="E12" s="7"/>
      <c r="F12" s="7"/>
      <c r="G12" s="9"/>
    </row>
    <row r="13" spans="1:33" ht="31.5" customHeight="1" x14ac:dyDescent="0.15">
      <c r="B13" s="20">
        <v>3</v>
      </c>
      <c r="C13" s="25" t="str">
        <f>CONCATENATE(ダブルス入力用!C15,ダブルス入力用!G15)</f>
        <v/>
      </c>
      <c r="D13" s="7"/>
      <c r="E13" s="7"/>
      <c r="F13" s="7"/>
      <c r="G13" s="9"/>
    </row>
    <row r="14" spans="1:33" ht="31.5" customHeight="1" x14ac:dyDescent="0.15">
      <c r="B14" s="20">
        <v>4</v>
      </c>
      <c r="C14" s="25" t="str">
        <f>CONCATENATE(ダブルス入力用!C16,ダブルス入力用!G16)</f>
        <v/>
      </c>
      <c r="D14" s="7"/>
      <c r="E14" s="7"/>
      <c r="F14" s="7"/>
      <c r="G14" s="9"/>
    </row>
    <row r="15" spans="1:33" ht="31.5" customHeight="1" x14ac:dyDescent="0.15">
      <c r="B15" s="20">
        <v>5</v>
      </c>
      <c r="C15" s="25" t="str">
        <f>CONCATENATE(ダブルス入力用!C17,ダブルス入力用!G17)</f>
        <v/>
      </c>
      <c r="D15" s="7"/>
      <c r="E15" s="7"/>
      <c r="F15" s="7"/>
      <c r="G15" s="9"/>
    </row>
    <row r="16" spans="1:33" ht="31.5" customHeight="1" x14ac:dyDescent="0.15">
      <c r="B16" s="20">
        <v>6</v>
      </c>
      <c r="C16" s="25" t="str">
        <f>CONCATENATE(ダブルス入力用!C18,ダブルス入力用!G18)</f>
        <v/>
      </c>
      <c r="D16" s="7"/>
      <c r="E16" s="7"/>
      <c r="F16" s="7"/>
      <c r="G16" s="9"/>
    </row>
    <row r="17" spans="2:33" ht="31.5" customHeight="1" x14ac:dyDescent="0.15">
      <c r="B17" s="20">
        <v>7</v>
      </c>
      <c r="C17" s="25" t="str">
        <f>CONCATENATE(ダブルス入力用!C19,ダブルス入力用!G19)</f>
        <v/>
      </c>
      <c r="D17" s="7"/>
      <c r="E17" s="7"/>
      <c r="F17" s="7"/>
      <c r="G17" s="9"/>
    </row>
    <row r="18" spans="2:33" ht="31.5" customHeight="1" x14ac:dyDescent="0.15">
      <c r="B18" s="20">
        <v>8</v>
      </c>
      <c r="C18" s="25" t="str">
        <f>CONCATENATE(ダブルス入力用!C20,ダブルス入力用!G20)</f>
        <v/>
      </c>
      <c r="D18" s="7"/>
      <c r="E18" s="7"/>
      <c r="F18" s="7"/>
      <c r="G18" s="9"/>
    </row>
    <row r="19" spans="2:33" ht="31.5" customHeight="1" x14ac:dyDescent="0.15">
      <c r="B19" s="20">
        <v>9</v>
      </c>
      <c r="C19" s="25" t="str">
        <f>CONCATENATE(ダブルス入力用!C21,ダブルス入力用!G21)</f>
        <v/>
      </c>
      <c r="D19" s="7"/>
      <c r="E19" s="7"/>
      <c r="F19" s="7"/>
      <c r="G19" s="9"/>
    </row>
    <row r="20" spans="2:33" ht="31.5" customHeight="1" x14ac:dyDescent="0.15">
      <c r="B20" s="20">
        <v>10</v>
      </c>
      <c r="C20" s="25" t="str">
        <f>CONCATENATE(ダブルス入力用!C22,ダブルス入力用!G22)</f>
        <v/>
      </c>
      <c r="D20" s="7"/>
      <c r="E20" s="7"/>
      <c r="F20" s="7"/>
      <c r="G20" s="9"/>
    </row>
    <row r="21" spans="2:33" ht="31.5" customHeight="1" x14ac:dyDescent="0.15">
      <c r="B21" s="20">
        <v>11</v>
      </c>
      <c r="C21" s="25" t="e">
        <f>CONCATENATE(ダブルス入力用!#REF!,ダブルス入力用!#REF!)</f>
        <v>#REF!</v>
      </c>
      <c r="D21" s="7"/>
      <c r="E21" s="7"/>
      <c r="F21" s="7"/>
      <c r="G21" s="9"/>
    </row>
    <row r="22" spans="2:33" ht="31.5" customHeight="1" thickBot="1" x14ac:dyDescent="0.2">
      <c r="B22" s="21">
        <v>12</v>
      </c>
      <c r="C22" s="25" t="e">
        <f>CONCATENATE(ダブルス入力用!#REF!,ダブルス入力用!#REF!)</f>
        <v>#REF!</v>
      </c>
      <c r="D22" s="10"/>
      <c r="E22" s="10"/>
      <c r="F22" s="10"/>
      <c r="G22" s="11"/>
    </row>
    <row r="25" spans="2:33" x14ac:dyDescent="0.15">
      <c r="B25" s="8" t="s">
        <v>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x14ac:dyDescent="0.15">
      <c r="B26" s="8" t="s">
        <v>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6"/>
      <c r="AE26" s="5"/>
      <c r="AF26" s="5"/>
      <c r="AG26" s="5"/>
    </row>
    <row r="27" spans="2:33" x14ac:dyDescent="0.15">
      <c r="B27" t="s">
        <v>10</v>
      </c>
      <c r="C27" s="1"/>
      <c r="E27" s="1"/>
    </row>
    <row r="28" spans="2:33" x14ac:dyDescent="0.15">
      <c r="C28" s="22">
        <f ca="1">TODAY()</f>
        <v>45082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33" x14ac:dyDescent="0.1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5">
    <mergeCell ref="D3:E3"/>
    <mergeCell ref="D4:E4"/>
    <mergeCell ref="D5:E5"/>
    <mergeCell ref="D6:E6"/>
    <mergeCell ref="F3:G3"/>
  </mergeCells>
  <phoneticPr fontId="10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G20"/>
  <sheetViews>
    <sheetView zoomScaleNormal="100" workbookViewId="0">
      <selection activeCell="B17" sqref="B17"/>
    </sheetView>
  </sheetViews>
  <sheetFormatPr defaultRowHeight="13.5" x14ac:dyDescent="0.15"/>
  <cols>
    <col min="1" max="1" width="4.125" customWidth="1"/>
    <col min="2" max="3" width="15.625" customWidth="1"/>
    <col min="4" max="4" width="7.5" customWidth="1"/>
    <col min="5" max="5" width="11.625" bestFit="1" customWidth="1"/>
    <col min="6" max="6" width="5.75" customWidth="1"/>
    <col min="7" max="7" width="9.5" bestFit="1" customWidth="1"/>
  </cols>
  <sheetData>
    <row r="1" spans="1:7" ht="28.5" customHeight="1" thickBot="1" x14ac:dyDescent="0.2">
      <c r="A1" s="47" t="s">
        <v>24</v>
      </c>
      <c r="B1" s="23"/>
    </row>
    <row r="2" spans="1:7" ht="24.75" customHeight="1" thickBot="1" x14ac:dyDescent="0.2">
      <c r="B2" s="32" t="s">
        <v>20</v>
      </c>
      <c r="C2" s="52"/>
      <c r="D2" s="53" t="s">
        <v>26</v>
      </c>
    </row>
    <row r="3" spans="1:7" ht="24.75" customHeight="1" thickBot="1" x14ac:dyDescent="0.2">
      <c r="B3" s="32" t="s">
        <v>21</v>
      </c>
      <c r="C3" s="51"/>
    </row>
    <row r="4" spans="1:7" ht="24.75" customHeight="1" thickBot="1" x14ac:dyDescent="0.2">
      <c r="B4" s="32" t="s">
        <v>22</v>
      </c>
      <c r="C4" s="48"/>
    </row>
    <row r="5" spans="1:7" ht="24.75" customHeight="1" thickBot="1" x14ac:dyDescent="0.2">
      <c r="B5" s="32" t="s">
        <v>23</v>
      </c>
      <c r="C5" s="48"/>
    </row>
    <row r="6" spans="1:7" ht="24.75" customHeight="1" thickBot="1" x14ac:dyDescent="0.2">
      <c r="B6" s="32"/>
      <c r="C6" s="49"/>
    </row>
    <row r="7" spans="1:7" ht="24.75" customHeight="1" thickBot="1" x14ac:dyDescent="0.2">
      <c r="B7" s="32" t="s">
        <v>25</v>
      </c>
      <c r="C7" s="48"/>
    </row>
    <row r="8" spans="1:7" ht="24.75" customHeight="1" x14ac:dyDescent="0.15">
      <c r="B8" s="3"/>
      <c r="C8" s="50"/>
    </row>
    <row r="9" spans="1:7" x14ac:dyDescent="0.15">
      <c r="B9" s="24"/>
      <c r="D9" s="24"/>
      <c r="E9" s="24"/>
      <c r="F9" s="24"/>
      <c r="G9" s="24"/>
    </row>
    <row r="10" spans="1:7" x14ac:dyDescent="0.15">
      <c r="A10" t="s">
        <v>4</v>
      </c>
      <c r="C10" s="24"/>
    </row>
    <row r="11" spans="1:7" ht="14.25" thickBot="1" x14ac:dyDescent="0.2">
      <c r="A11" s="15"/>
      <c r="B11" s="27" t="s">
        <v>12</v>
      </c>
      <c r="C11" s="28" t="s">
        <v>13</v>
      </c>
      <c r="D11" s="29" t="s">
        <v>0</v>
      </c>
      <c r="E11" s="29" t="s">
        <v>1</v>
      </c>
      <c r="F11" s="28" t="s">
        <v>2</v>
      </c>
      <c r="G11" s="30" t="s">
        <v>14</v>
      </c>
    </row>
    <row r="12" spans="1:7" ht="30.75" customHeight="1" thickTop="1" x14ac:dyDescent="0.15">
      <c r="A12" s="26" t="str">
        <f>IF(B12="", "", 1)</f>
        <v/>
      </c>
      <c r="B12" s="34"/>
      <c r="C12" s="35"/>
      <c r="D12" s="36"/>
      <c r="E12" s="37"/>
      <c r="F12" s="36"/>
      <c r="G12" s="38"/>
    </row>
    <row r="13" spans="1:7" ht="30.75" customHeight="1" x14ac:dyDescent="0.15">
      <c r="A13" s="26" t="str">
        <f>IF(B13="", "", 2)</f>
        <v/>
      </c>
      <c r="B13" s="39"/>
      <c r="C13" s="31"/>
      <c r="D13" s="4"/>
      <c r="E13" s="4"/>
      <c r="F13" s="4"/>
      <c r="G13" s="40"/>
    </row>
    <row r="14" spans="1:7" ht="30.75" customHeight="1" x14ac:dyDescent="0.15">
      <c r="A14" s="26" t="str">
        <f>IF(B14="", "", 3)</f>
        <v/>
      </c>
      <c r="B14" s="39"/>
      <c r="C14" s="31"/>
      <c r="D14" s="33"/>
      <c r="E14" s="4"/>
      <c r="F14" s="4"/>
      <c r="G14" s="40"/>
    </row>
    <row r="15" spans="1:7" ht="30.75" customHeight="1" x14ac:dyDescent="0.15">
      <c r="A15" s="26" t="str">
        <f>IF(B15="", "", 4)</f>
        <v/>
      </c>
      <c r="B15" s="39"/>
      <c r="C15" s="31"/>
      <c r="D15" s="4"/>
      <c r="E15" s="4"/>
      <c r="F15" s="4"/>
      <c r="G15" s="40"/>
    </row>
    <row r="16" spans="1:7" ht="30.75" customHeight="1" x14ac:dyDescent="0.15">
      <c r="A16" s="26" t="str">
        <f>IF(B16="", "", 5)</f>
        <v/>
      </c>
      <c r="B16" s="39"/>
      <c r="C16" s="31"/>
      <c r="D16" s="4"/>
      <c r="E16" s="4"/>
      <c r="F16" s="4"/>
      <c r="G16" s="40"/>
    </row>
    <row r="17" spans="1:7" ht="30.75" customHeight="1" x14ac:dyDescent="0.15">
      <c r="A17" s="26" t="str">
        <f>IF(B17="", "", 6)</f>
        <v/>
      </c>
      <c r="B17" s="39"/>
      <c r="C17" s="31"/>
      <c r="D17" s="4"/>
      <c r="E17" s="4"/>
      <c r="F17" s="4"/>
      <c r="G17" s="41"/>
    </row>
    <row r="18" spans="1:7" ht="30.75" customHeight="1" x14ac:dyDescent="0.15">
      <c r="A18" s="26" t="str">
        <f>IF(B18="", "", 7)</f>
        <v/>
      </c>
      <c r="B18" s="39"/>
      <c r="C18" s="31"/>
      <c r="D18" s="4"/>
      <c r="E18" s="4"/>
      <c r="F18" s="4"/>
      <c r="G18" s="42"/>
    </row>
    <row r="19" spans="1:7" ht="30.75" customHeight="1" thickBot="1" x14ac:dyDescent="0.2">
      <c r="A19" s="26" t="str">
        <f>IF(B19="", "", 8)</f>
        <v/>
      </c>
      <c r="B19" s="43"/>
      <c r="C19" s="44"/>
      <c r="D19" s="45"/>
      <c r="E19" s="45"/>
      <c r="F19" s="45"/>
      <c r="G19" s="46"/>
    </row>
    <row r="20" spans="1:7" ht="14.25" thickTop="1" x14ac:dyDescent="0.15"/>
  </sheetData>
  <phoneticPr fontId="10"/>
  <pageMargins left="0.7" right="0.7" top="0.75" bottom="0.75" header="0.3" footer="0.3"/>
  <pageSetup paperSize="9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C000"/>
  </sheetPr>
  <dimension ref="A1:J30"/>
  <sheetViews>
    <sheetView tabSelected="1" view="pageBreakPreview" zoomScaleNormal="70" zoomScaleSheetLayoutView="100" workbookViewId="0">
      <selection activeCell="H25" sqref="H25:I25"/>
    </sheetView>
  </sheetViews>
  <sheetFormatPr defaultRowHeight="13.5" x14ac:dyDescent="0.15"/>
  <cols>
    <col min="1" max="1" width="7.25" customWidth="1"/>
    <col min="2" max="2" width="13.625" customWidth="1"/>
    <col min="3" max="3" width="5.625" customWidth="1"/>
    <col min="4" max="4" width="13.625" customWidth="1"/>
    <col min="5" max="5" width="5.625" customWidth="1"/>
    <col min="6" max="6" width="7.25" customWidth="1"/>
    <col min="7" max="7" width="13.625" customWidth="1"/>
    <col min="8" max="8" width="5.625" customWidth="1"/>
    <col min="9" max="9" width="13.625" customWidth="1"/>
    <col min="10" max="10" width="5.625" customWidth="1"/>
  </cols>
  <sheetData>
    <row r="1" spans="1:10" s="64" customFormat="1" ht="61.5" customHeight="1" x14ac:dyDescent="0.15">
      <c r="A1" s="178" t="s">
        <v>46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64" customFormat="1" ht="23.45" customHeight="1" x14ac:dyDescent="0.15">
      <c r="A2" s="179" t="s">
        <v>3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64" customFormat="1" ht="6.95" customHeight="1" x14ac:dyDescent="0.15">
      <c r="A3" s="63"/>
      <c r="B3" s="63"/>
      <c r="C3" s="70"/>
      <c r="D3" s="70"/>
      <c r="E3" s="63"/>
      <c r="F3" s="63"/>
      <c r="G3" s="63"/>
      <c r="H3" s="70"/>
      <c r="I3" s="70"/>
      <c r="J3" s="63"/>
    </row>
    <row r="4" spans="1:10" ht="17.100000000000001" customHeight="1" x14ac:dyDescent="0.15">
      <c r="A4" s="68" t="s">
        <v>47</v>
      </c>
      <c r="B4" s="67" t="str">
        <f>IF(ダブルス入力用!D7="","　男子　・　女子",ダブルス入力用!D7)</f>
        <v>　男子　・　女子</v>
      </c>
      <c r="C4" s="67"/>
      <c r="D4" s="67"/>
      <c r="E4" s="68" t="s">
        <v>48</v>
      </c>
      <c r="F4" s="181" t="str">
        <f>IF(ダブルス入力用!D8="","ダブルス",ダブルス入力用!D8)</f>
        <v>ダブルス</v>
      </c>
      <c r="G4" s="181" t="str">
        <f>IF(ダブルス入力用!J7="","　男子　・　女子",ダブルス入力用!J7)</f>
        <v>　男子　・　女子</v>
      </c>
      <c r="H4" s="181"/>
      <c r="I4" s="181"/>
      <c r="J4" s="181" t="str">
        <f>IF(ダブルス入力用!K7="","　男子　・　女子",ダブルス入力用!K7)</f>
        <v>　男子　・　女子</v>
      </c>
    </row>
    <row r="5" spans="1:10" ht="11.1" customHeight="1" x14ac:dyDescent="0.15">
      <c r="A5" s="55"/>
      <c r="B5" s="1"/>
      <c r="C5" s="69"/>
      <c r="D5" s="69"/>
      <c r="F5" s="55"/>
      <c r="G5" s="1"/>
      <c r="H5" s="69"/>
      <c r="I5" s="69"/>
    </row>
    <row r="6" spans="1:10" ht="17.25" x14ac:dyDescent="0.15">
      <c r="B6" s="23"/>
      <c r="C6" s="23"/>
      <c r="D6" s="23"/>
      <c r="E6" s="23"/>
      <c r="F6" s="23"/>
      <c r="G6" s="23"/>
      <c r="H6" s="23"/>
      <c r="I6" s="23"/>
      <c r="J6" s="49" t="s">
        <v>44</v>
      </c>
    </row>
    <row r="7" spans="1:10" ht="8.1" customHeight="1" thickBo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27.95" customHeight="1" x14ac:dyDescent="0.15">
      <c r="A8" s="58" t="s">
        <v>28</v>
      </c>
      <c r="B8" s="74" t="s">
        <v>58</v>
      </c>
      <c r="C8" s="73" t="s">
        <v>51</v>
      </c>
      <c r="D8" s="74" t="s">
        <v>59</v>
      </c>
      <c r="E8" s="77" t="s">
        <v>0</v>
      </c>
      <c r="F8" s="58" t="s">
        <v>28</v>
      </c>
      <c r="G8" s="74" t="s">
        <v>58</v>
      </c>
      <c r="H8" s="73" t="s">
        <v>51</v>
      </c>
      <c r="I8" s="74" t="s">
        <v>59</v>
      </c>
      <c r="J8" s="77" t="s">
        <v>0</v>
      </c>
    </row>
    <row r="9" spans="1:10" ht="27.95" customHeight="1" x14ac:dyDescent="0.15">
      <c r="A9" s="20">
        <v>1</v>
      </c>
      <c r="B9" s="75" t="str">
        <f>CONCATENATE(ダブルス入力用!$C13,"　",ダブルス入力用!$D13)</f>
        <v>　</v>
      </c>
      <c r="C9" s="71" t="str">
        <f>CONCATENATE(ダブルス入力用!$E13)</f>
        <v/>
      </c>
      <c r="D9" s="75" t="str">
        <f>CONCATENATE(ダブルス入力用!$F13,"　",ダブルス入力用!$G13)</f>
        <v>　</v>
      </c>
      <c r="E9" s="78" t="str">
        <f>CONCATENATE(ダブルス入力用!$H13)</f>
        <v/>
      </c>
      <c r="F9" s="20">
        <v>16</v>
      </c>
      <c r="G9" s="75" t="str">
        <f>CONCATENATE(ダブルス入力用!$C28,"　",ダブルス入力用!$D28)</f>
        <v>　</v>
      </c>
      <c r="H9" s="71" t="str">
        <f>CONCATENATE(ダブルス入力用!$E28)</f>
        <v/>
      </c>
      <c r="I9" s="75" t="str">
        <f>CONCATENATE(ダブルス入力用!$F28,"　",ダブルス入力用!$G28)</f>
        <v>　</v>
      </c>
      <c r="J9" s="78" t="str">
        <f>CONCATENATE(ダブルス入力用!$H28)</f>
        <v/>
      </c>
    </row>
    <row r="10" spans="1:10" ht="27.95" customHeight="1" x14ac:dyDescent="0.15">
      <c r="A10" s="20">
        <v>2</v>
      </c>
      <c r="B10" s="75" t="str">
        <f>CONCATENATE(ダブルス入力用!$C14,"　",ダブルス入力用!$D14)</f>
        <v>　</v>
      </c>
      <c r="C10" s="71" t="str">
        <f>CONCATENATE(ダブルス入力用!$E14)</f>
        <v/>
      </c>
      <c r="D10" s="75" t="str">
        <f>CONCATENATE(ダブルス入力用!$F14,"　",ダブルス入力用!$G14)</f>
        <v>　</v>
      </c>
      <c r="E10" s="78" t="str">
        <f>CONCATENATE(ダブルス入力用!$H14)</f>
        <v/>
      </c>
      <c r="F10" s="20">
        <v>17</v>
      </c>
      <c r="G10" s="75" t="str">
        <f>CONCATENATE(ダブルス入力用!$C29,"　",ダブルス入力用!$D29)</f>
        <v>　</v>
      </c>
      <c r="H10" s="71" t="str">
        <f>CONCATENATE(ダブルス入力用!$E29)</f>
        <v/>
      </c>
      <c r="I10" s="75" t="str">
        <f>CONCATENATE(ダブルス入力用!$F29,"　",ダブルス入力用!$G29)</f>
        <v>　</v>
      </c>
      <c r="J10" s="78" t="str">
        <f>CONCATENATE(ダブルス入力用!$H29)</f>
        <v/>
      </c>
    </row>
    <row r="11" spans="1:10" ht="27.95" customHeight="1" x14ac:dyDescent="0.15">
      <c r="A11" s="20">
        <v>3</v>
      </c>
      <c r="B11" s="75" t="str">
        <f>CONCATENATE(ダブルス入力用!$C15,"　",ダブルス入力用!$D15)</f>
        <v>　</v>
      </c>
      <c r="C11" s="71" t="str">
        <f>CONCATENATE(ダブルス入力用!$E15)</f>
        <v/>
      </c>
      <c r="D11" s="75" t="str">
        <f>CONCATENATE(ダブルス入力用!$F15,"　",ダブルス入力用!$G15)</f>
        <v>　</v>
      </c>
      <c r="E11" s="78" t="str">
        <f>CONCATENATE(ダブルス入力用!$H15)</f>
        <v/>
      </c>
      <c r="F11" s="20">
        <v>18</v>
      </c>
      <c r="G11" s="75" t="str">
        <f>CONCATENATE(ダブルス入力用!$C30,"　",ダブルス入力用!$D30)</f>
        <v>　</v>
      </c>
      <c r="H11" s="71" t="str">
        <f>CONCATENATE(ダブルス入力用!$E30)</f>
        <v/>
      </c>
      <c r="I11" s="75" t="str">
        <f>CONCATENATE(ダブルス入力用!$F30,"　",ダブルス入力用!$G30)</f>
        <v>　</v>
      </c>
      <c r="J11" s="78" t="str">
        <f>CONCATENATE(ダブルス入力用!$H30)</f>
        <v/>
      </c>
    </row>
    <row r="12" spans="1:10" ht="27.95" customHeight="1" x14ac:dyDescent="0.15">
      <c r="A12" s="20">
        <v>4</v>
      </c>
      <c r="B12" s="75" t="str">
        <f>CONCATENATE(ダブルス入力用!$C16,"　",ダブルス入力用!$D16)</f>
        <v>　</v>
      </c>
      <c r="C12" s="71" t="str">
        <f>CONCATENATE(ダブルス入力用!$E16)</f>
        <v/>
      </c>
      <c r="D12" s="75" t="str">
        <f>CONCATENATE(ダブルス入力用!$F16,"　",ダブルス入力用!$G16)</f>
        <v>　</v>
      </c>
      <c r="E12" s="78" t="str">
        <f>CONCATENATE(ダブルス入力用!$H16)</f>
        <v/>
      </c>
      <c r="F12" s="20">
        <v>19</v>
      </c>
      <c r="G12" s="75" t="str">
        <f>CONCATENATE(ダブルス入力用!$C31,"　",ダブルス入力用!$D31)</f>
        <v>　</v>
      </c>
      <c r="H12" s="71" t="str">
        <f>CONCATENATE(ダブルス入力用!$E31)</f>
        <v/>
      </c>
      <c r="I12" s="75" t="str">
        <f>CONCATENATE(ダブルス入力用!$F31,"　",ダブルス入力用!$G31)</f>
        <v>　</v>
      </c>
      <c r="J12" s="78" t="str">
        <f>CONCATENATE(ダブルス入力用!$H31)</f>
        <v/>
      </c>
    </row>
    <row r="13" spans="1:10" ht="27.95" customHeight="1" x14ac:dyDescent="0.15">
      <c r="A13" s="20">
        <v>5</v>
      </c>
      <c r="B13" s="75" t="str">
        <f>CONCATENATE(ダブルス入力用!$C17,"　",ダブルス入力用!$D17)</f>
        <v>　</v>
      </c>
      <c r="C13" s="71" t="str">
        <f>CONCATENATE(ダブルス入力用!$E17)</f>
        <v/>
      </c>
      <c r="D13" s="75" t="str">
        <f>CONCATENATE(ダブルス入力用!$F17,"　",ダブルス入力用!$G17)</f>
        <v>　</v>
      </c>
      <c r="E13" s="78" t="str">
        <f>CONCATENATE(ダブルス入力用!$H17)</f>
        <v/>
      </c>
      <c r="F13" s="20">
        <v>20</v>
      </c>
      <c r="G13" s="75" t="str">
        <f>CONCATENATE(ダブルス入力用!$C32,"　",ダブルス入力用!$D32)</f>
        <v>　</v>
      </c>
      <c r="H13" s="71" t="str">
        <f>CONCATENATE(ダブルス入力用!$E32)</f>
        <v/>
      </c>
      <c r="I13" s="75" t="str">
        <f>CONCATENATE(ダブルス入力用!$F32,"　",ダブルス入力用!$G32)</f>
        <v>　</v>
      </c>
      <c r="J13" s="78" t="str">
        <f>CONCATENATE(ダブルス入力用!$H32)</f>
        <v/>
      </c>
    </row>
    <row r="14" spans="1:10" ht="27.95" customHeight="1" x14ac:dyDescent="0.15">
      <c r="A14" s="20">
        <v>6</v>
      </c>
      <c r="B14" s="75" t="str">
        <f>CONCATENATE(ダブルス入力用!$C18,"　",ダブルス入力用!$D18)</f>
        <v>　</v>
      </c>
      <c r="C14" s="71" t="str">
        <f>CONCATENATE(ダブルス入力用!$E18)</f>
        <v/>
      </c>
      <c r="D14" s="75" t="str">
        <f>CONCATENATE(ダブルス入力用!$F18,"　",ダブルス入力用!$G18)</f>
        <v>　</v>
      </c>
      <c r="E14" s="78" t="str">
        <f>CONCATENATE(ダブルス入力用!$H18)</f>
        <v/>
      </c>
      <c r="F14" s="20">
        <v>21</v>
      </c>
      <c r="G14" s="75" t="str">
        <f>CONCATENATE(ダブルス入力用!$C33,"　",ダブルス入力用!$D33)</f>
        <v>　</v>
      </c>
      <c r="H14" s="71" t="str">
        <f>CONCATENATE(ダブルス入力用!$E33)</f>
        <v/>
      </c>
      <c r="I14" s="75" t="str">
        <f>CONCATENATE(ダブルス入力用!$F33,"　",ダブルス入力用!$G33)</f>
        <v>　</v>
      </c>
      <c r="J14" s="78" t="str">
        <f>CONCATENATE(ダブルス入力用!$H33)</f>
        <v/>
      </c>
    </row>
    <row r="15" spans="1:10" ht="27.95" customHeight="1" x14ac:dyDescent="0.15">
      <c r="A15" s="20">
        <v>7</v>
      </c>
      <c r="B15" s="75" t="str">
        <f>CONCATENATE(ダブルス入力用!$C19,"　",ダブルス入力用!$D19)</f>
        <v>　</v>
      </c>
      <c r="C15" s="71" t="str">
        <f>CONCATENATE(ダブルス入力用!$E19)</f>
        <v/>
      </c>
      <c r="D15" s="75" t="str">
        <f>CONCATENATE(ダブルス入力用!$F19,"　",ダブルス入力用!$G19)</f>
        <v>　</v>
      </c>
      <c r="E15" s="78" t="str">
        <f>CONCATENATE(ダブルス入力用!$H19)</f>
        <v/>
      </c>
      <c r="F15" s="20">
        <v>22</v>
      </c>
      <c r="G15" s="75" t="str">
        <f>CONCATENATE(ダブルス入力用!$C34,"　",ダブルス入力用!$D34)</f>
        <v>　</v>
      </c>
      <c r="H15" s="71" t="str">
        <f>CONCATENATE(ダブルス入力用!$E34)</f>
        <v/>
      </c>
      <c r="I15" s="75" t="str">
        <f>CONCATENATE(ダブルス入力用!$F34,"　",ダブルス入力用!$G34)</f>
        <v>　</v>
      </c>
      <c r="J15" s="78" t="str">
        <f>CONCATENATE(ダブルス入力用!$H34)</f>
        <v/>
      </c>
    </row>
    <row r="16" spans="1:10" ht="27.95" customHeight="1" x14ac:dyDescent="0.15">
      <c r="A16" s="20">
        <v>8</v>
      </c>
      <c r="B16" s="75" t="str">
        <f>CONCATENATE(ダブルス入力用!$C20,"　",ダブルス入力用!$D20)</f>
        <v>　</v>
      </c>
      <c r="C16" s="71" t="str">
        <f>CONCATENATE(ダブルス入力用!$E20)</f>
        <v/>
      </c>
      <c r="D16" s="75" t="str">
        <f>CONCATENATE(ダブルス入力用!$F20,"　",ダブルス入力用!$G20)</f>
        <v>　</v>
      </c>
      <c r="E16" s="78" t="str">
        <f>CONCATENATE(ダブルス入力用!$H20)</f>
        <v/>
      </c>
      <c r="F16" s="20">
        <v>23</v>
      </c>
      <c r="G16" s="75" t="str">
        <f>CONCATENATE(ダブルス入力用!$C35,"　",ダブルス入力用!$D35)</f>
        <v>　</v>
      </c>
      <c r="H16" s="71" t="str">
        <f>CONCATENATE(ダブルス入力用!$E35)</f>
        <v/>
      </c>
      <c r="I16" s="75" t="str">
        <f>CONCATENATE(ダブルス入力用!$F35,"　",ダブルス入力用!$G35)</f>
        <v>　</v>
      </c>
      <c r="J16" s="78" t="str">
        <f>CONCATENATE(ダブルス入力用!$H35)</f>
        <v/>
      </c>
    </row>
    <row r="17" spans="1:10" ht="27.95" customHeight="1" x14ac:dyDescent="0.15">
      <c r="A17" s="20">
        <v>9</v>
      </c>
      <c r="B17" s="75" t="str">
        <f>CONCATENATE(ダブルス入力用!$C21,"　",ダブルス入力用!$D21)</f>
        <v>　</v>
      </c>
      <c r="C17" s="71" t="str">
        <f>CONCATENATE(ダブルス入力用!$E21)</f>
        <v/>
      </c>
      <c r="D17" s="75" t="str">
        <f>CONCATENATE(ダブルス入力用!$F21,"　",ダブルス入力用!$G21)</f>
        <v>　</v>
      </c>
      <c r="E17" s="78" t="str">
        <f>CONCATENATE(ダブルス入力用!$H21)</f>
        <v/>
      </c>
      <c r="F17" s="20">
        <v>24</v>
      </c>
      <c r="G17" s="75" t="str">
        <f>CONCATENATE(ダブルス入力用!$C36,"　",ダブルス入力用!$D36)</f>
        <v>　</v>
      </c>
      <c r="H17" s="71" t="str">
        <f>CONCATENATE(ダブルス入力用!$E36)</f>
        <v/>
      </c>
      <c r="I17" s="75" t="str">
        <f>CONCATENATE(ダブルス入力用!$F36,"　",ダブルス入力用!$G36)</f>
        <v>　</v>
      </c>
      <c r="J17" s="78" t="str">
        <f>CONCATENATE(ダブルス入力用!$H36)</f>
        <v/>
      </c>
    </row>
    <row r="18" spans="1:10" ht="27.95" customHeight="1" x14ac:dyDescent="0.15">
      <c r="A18" s="56">
        <v>10</v>
      </c>
      <c r="B18" s="75" t="str">
        <f>CONCATENATE(ダブルス入力用!$C22,"　",ダブルス入力用!$D22)</f>
        <v>　</v>
      </c>
      <c r="C18" s="71" t="str">
        <f>CONCATENATE(ダブルス入力用!$E22)</f>
        <v/>
      </c>
      <c r="D18" s="75" t="str">
        <f>CONCATENATE(ダブルス入力用!$F22,"　",ダブルス入力用!$G22)</f>
        <v>　</v>
      </c>
      <c r="E18" s="78" t="str">
        <f>CONCATENATE(ダブルス入力用!$H22)</f>
        <v/>
      </c>
      <c r="F18" s="20">
        <v>25</v>
      </c>
      <c r="G18" s="75" t="str">
        <f>CONCATENATE(ダブルス入力用!$C37,"　",ダブルス入力用!$D37)</f>
        <v>　</v>
      </c>
      <c r="H18" s="71" t="str">
        <f>CONCATENATE(ダブルス入力用!$E37)</f>
        <v/>
      </c>
      <c r="I18" s="75" t="str">
        <f>CONCATENATE(ダブルス入力用!$F37,"　",ダブルス入力用!$G37)</f>
        <v>　</v>
      </c>
      <c r="J18" s="78" t="str">
        <f>CONCATENATE(ダブルス入力用!$H37)</f>
        <v/>
      </c>
    </row>
    <row r="19" spans="1:10" ht="27.95" customHeight="1" x14ac:dyDescent="0.15">
      <c r="A19" s="56">
        <v>11</v>
      </c>
      <c r="B19" s="75" t="str">
        <f>CONCATENATE(ダブルス入力用!$C23,"　",ダブルス入力用!$D23)</f>
        <v>　</v>
      </c>
      <c r="C19" s="71" t="str">
        <f>CONCATENATE(ダブルス入力用!$E23)</f>
        <v/>
      </c>
      <c r="D19" s="75" t="str">
        <f>CONCATENATE(ダブルス入力用!$F23,"　",ダブルス入力用!$G23)</f>
        <v>　</v>
      </c>
      <c r="E19" s="78" t="str">
        <f>CONCATENATE(ダブルス入力用!$H23)</f>
        <v/>
      </c>
      <c r="F19" s="20">
        <v>26</v>
      </c>
      <c r="G19" s="75" t="str">
        <f>CONCATENATE(ダブルス入力用!$C38,"　",ダブルス入力用!$D38)</f>
        <v>　</v>
      </c>
      <c r="H19" s="71" t="str">
        <f>CONCATENATE(ダブルス入力用!$E38)</f>
        <v/>
      </c>
      <c r="I19" s="75" t="str">
        <f>CONCATENATE(ダブルス入力用!$F38,"　",ダブルス入力用!$G38)</f>
        <v>　</v>
      </c>
      <c r="J19" s="78" t="str">
        <f>CONCATENATE(ダブルス入力用!$H38)</f>
        <v/>
      </c>
    </row>
    <row r="20" spans="1:10" ht="27.95" customHeight="1" x14ac:dyDescent="0.15">
      <c r="A20" s="56">
        <v>12</v>
      </c>
      <c r="B20" s="75" t="str">
        <f>CONCATENATE(ダブルス入力用!$C24,"　",ダブルス入力用!$D24)</f>
        <v>　</v>
      </c>
      <c r="C20" s="71" t="str">
        <f>CONCATENATE(ダブルス入力用!$E24)</f>
        <v/>
      </c>
      <c r="D20" s="75" t="str">
        <f>CONCATENATE(ダブルス入力用!$F24,"　",ダブルス入力用!$G24)</f>
        <v>　</v>
      </c>
      <c r="E20" s="78" t="str">
        <f>CONCATENATE(ダブルス入力用!$H24)</f>
        <v/>
      </c>
      <c r="F20" s="20">
        <v>27</v>
      </c>
      <c r="G20" s="75" t="str">
        <f>CONCATENATE(ダブルス入力用!$C39,"　",ダブルス入力用!$D39)</f>
        <v>　</v>
      </c>
      <c r="H20" s="71" t="str">
        <f>CONCATENATE(ダブルス入力用!$E39)</f>
        <v/>
      </c>
      <c r="I20" s="75" t="str">
        <f>CONCATENATE(ダブルス入力用!$F39,"　",ダブルス入力用!$G39)</f>
        <v>　</v>
      </c>
      <c r="J20" s="78" t="str">
        <f>CONCATENATE(ダブルス入力用!$H39)</f>
        <v/>
      </c>
    </row>
    <row r="21" spans="1:10" ht="27.95" customHeight="1" x14ac:dyDescent="0.15">
      <c r="A21" s="56">
        <v>13</v>
      </c>
      <c r="B21" s="75" t="str">
        <f>CONCATENATE(ダブルス入力用!$C25,"　",ダブルス入力用!$D25)</f>
        <v>　</v>
      </c>
      <c r="C21" s="71" t="str">
        <f>CONCATENATE(ダブルス入力用!$E25)</f>
        <v/>
      </c>
      <c r="D21" s="75" t="str">
        <f>CONCATENATE(ダブルス入力用!$F25,"　",ダブルス入力用!$G25)</f>
        <v>　</v>
      </c>
      <c r="E21" s="78" t="str">
        <f>CONCATENATE(ダブルス入力用!$H25)</f>
        <v/>
      </c>
      <c r="F21" s="20">
        <v>28</v>
      </c>
      <c r="G21" s="75" t="str">
        <f>CONCATENATE(ダブルス入力用!$C40,"　",ダブルス入力用!$D40)</f>
        <v>　</v>
      </c>
      <c r="H21" s="71" t="str">
        <f>CONCATENATE(ダブルス入力用!$E40)</f>
        <v/>
      </c>
      <c r="I21" s="75" t="str">
        <f>CONCATENATE(ダブルス入力用!$F40,"　",ダブルス入力用!$G40)</f>
        <v>　</v>
      </c>
      <c r="J21" s="78" t="str">
        <f>CONCATENATE(ダブルス入力用!$H40)</f>
        <v/>
      </c>
    </row>
    <row r="22" spans="1:10" ht="27.95" customHeight="1" x14ac:dyDescent="0.15">
      <c r="A22" s="56">
        <v>14</v>
      </c>
      <c r="B22" s="75" t="str">
        <f>CONCATENATE(ダブルス入力用!$C26,"　",ダブルス入力用!$D26)</f>
        <v>　</v>
      </c>
      <c r="C22" s="71" t="str">
        <f>CONCATENATE(ダブルス入力用!$E26)</f>
        <v/>
      </c>
      <c r="D22" s="75" t="str">
        <f>CONCATENATE(ダブルス入力用!$F26,"　",ダブルス入力用!$G26)</f>
        <v>　</v>
      </c>
      <c r="E22" s="78" t="str">
        <f>CONCATENATE(ダブルス入力用!$H26)</f>
        <v/>
      </c>
      <c r="F22" s="20">
        <v>29</v>
      </c>
      <c r="G22" s="75" t="str">
        <f>CONCATENATE(ダブルス入力用!$C41,"　",ダブルス入力用!$D41)</f>
        <v>　</v>
      </c>
      <c r="H22" s="71" t="str">
        <f>CONCATENATE(ダブルス入力用!$E41)</f>
        <v/>
      </c>
      <c r="I22" s="75" t="str">
        <f>CONCATENATE(ダブルス入力用!$F41,"　",ダブルス入力用!$G41)</f>
        <v>　</v>
      </c>
      <c r="J22" s="78" t="str">
        <f>CONCATENATE(ダブルス入力用!$H41)</f>
        <v/>
      </c>
    </row>
    <row r="23" spans="1:10" ht="27.95" customHeight="1" thickBot="1" x14ac:dyDescent="0.2">
      <c r="A23" s="57">
        <v>15</v>
      </c>
      <c r="B23" s="76" t="str">
        <f>CONCATENATE(ダブルス入力用!$C27,"　",ダブルス入力用!$D27)</f>
        <v>　</v>
      </c>
      <c r="C23" s="72" t="str">
        <f>CONCATENATE(ダブルス入力用!$E27)</f>
        <v/>
      </c>
      <c r="D23" s="76" t="str">
        <f>CONCATENATE(ダブルス入力用!$F27,"　",ダブルス入力用!$G27)</f>
        <v>　</v>
      </c>
      <c r="E23" s="79" t="str">
        <f>CONCATENATE(ダブルス入力用!$H27)</f>
        <v/>
      </c>
      <c r="F23" s="21">
        <v>30</v>
      </c>
      <c r="G23" s="76" t="str">
        <f>CONCATENATE(ダブルス入力用!$C42,"　",ダブルス入力用!$D42)</f>
        <v>　</v>
      </c>
      <c r="H23" s="72" t="str">
        <f>CONCATENATE(ダブルス入力用!$E42)</f>
        <v/>
      </c>
      <c r="I23" s="76" t="str">
        <f>CONCATENATE(ダブルス入力用!$F42,"　",ダブルス入力用!$G42)</f>
        <v>　</v>
      </c>
      <c r="J23" s="79" t="str">
        <f>CONCATENATE(ダブルス入力用!$H42)</f>
        <v/>
      </c>
    </row>
    <row r="24" spans="1:10" ht="14.45" customHeight="1" thickBot="1" x14ac:dyDescent="0.2">
      <c r="B24" s="180"/>
      <c r="C24" s="180"/>
      <c r="D24" s="180"/>
      <c r="E24" s="177"/>
      <c r="G24" s="180"/>
      <c r="H24" s="180"/>
      <c r="I24" s="180"/>
      <c r="J24" s="177"/>
    </row>
    <row r="25" spans="1:10" ht="30.6" customHeight="1" thickBot="1" x14ac:dyDescent="0.2">
      <c r="A25" s="61" t="s">
        <v>29</v>
      </c>
      <c r="B25" s="182" t="str">
        <f>IF(ダブルス入力用!D9="","",1200*ダブルス入力用!D9)</f>
        <v/>
      </c>
      <c r="C25" s="183"/>
      <c r="D25" s="192"/>
      <c r="E25" s="62" t="s">
        <v>30</v>
      </c>
      <c r="G25" s="66" t="s">
        <v>60</v>
      </c>
      <c r="H25" s="193" t="str">
        <f>IF(ダブルス入力用!D9="","",ダブルス入力用!D9)</f>
        <v/>
      </c>
      <c r="I25" s="193"/>
      <c r="J25" s="2" t="s">
        <v>61</v>
      </c>
    </row>
    <row r="26" spans="1:10" ht="22.5" customHeight="1" thickBot="1" x14ac:dyDescent="0.2">
      <c r="A26" s="59" t="s">
        <v>43</v>
      </c>
      <c r="B26" s="2"/>
      <c r="C26" s="2"/>
      <c r="D26" s="2"/>
      <c r="E26" s="2"/>
      <c r="F26" s="2"/>
      <c r="G26" s="2"/>
      <c r="H26" s="2"/>
      <c r="I26" s="2"/>
      <c r="J26" s="65" t="str">
        <f>IF(ダブルス入力用!G6="","入 金 日　　　月　　　日"," 入 金 日 "&amp;TEXT(ダブルス入力用!G6,"m月d日"))</f>
        <v>入 金 日　　　月　　　日</v>
      </c>
    </row>
    <row r="27" spans="1:10" ht="35.1" customHeight="1" x14ac:dyDescent="0.15">
      <c r="A27" s="60" t="s">
        <v>31</v>
      </c>
      <c r="B27" s="188" t="str">
        <f>IF(ダブルス入力用!D3="","",ダブルス入力用!D3)</f>
        <v/>
      </c>
      <c r="C27" s="189"/>
      <c r="D27" s="189"/>
      <c r="E27" s="189"/>
      <c r="F27" s="189"/>
      <c r="G27" s="189"/>
      <c r="H27" s="189"/>
      <c r="I27" s="189"/>
      <c r="J27" s="190"/>
    </row>
    <row r="28" spans="1:10" ht="35.1" customHeight="1" thickBot="1" x14ac:dyDescent="0.2">
      <c r="A28" s="21" t="s">
        <v>32</v>
      </c>
      <c r="B28" s="185" t="str">
        <f>IF(ダブルス入力用!D5="","",ダブルス入力用!D5)</f>
        <v/>
      </c>
      <c r="C28" s="186"/>
      <c r="D28" s="186"/>
      <c r="E28" s="187"/>
      <c r="F28" s="54" t="s">
        <v>33</v>
      </c>
      <c r="G28" s="185" t="str">
        <f>IF(ダブルス入力用!D4="","",ダブルス入力用!D4)</f>
        <v/>
      </c>
      <c r="H28" s="186"/>
      <c r="I28" s="186"/>
      <c r="J28" s="191"/>
    </row>
    <row r="29" spans="1:10" ht="15" customHeight="1" thickBot="1" x14ac:dyDescent="0.2"/>
    <row r="30" spans="1:10" ht="35.1" customHeight="1" thickBot="1" x14ac:dyDescent="0.2">
      <c r="A30" s="80" t="s">
        <v>62</v>
      </c>
      <c r="B30" s="182" t="str">
        <f>IF(ダブルス入力用!D2="","",ダブルス入力用!D2)</f>
        <v/>
      </c>
      <c r="C30" s="183"/>
      <c r="D30" s="183"/>
      <c r="E30" s="183"/>
      <c r="F30" s="183"/>
      <c r="G30" s="183"/>
      <c r="H30" s="183"/>
      <c r="I30" s="183"/>
      <c r="J30" s="184"/>
    </row>
  </sheetData>
  <sheetProtection algorithmName="SHA-512" hashValue="JC4ZUBANQxvPDU6/IJMS/8bF2EScCqk/5f+7Skg7QbLXyehvD0yF1YpKSk28Ubk6MsiYJzNw/f3i2A8FcHktuA==" saltValue="mkVX8E3CYXTQ4uZLeADEFw==" spinCount="100000" sheet="1" objects="1" scenarios="1"/>
  <mergeCells count="11">
    <mergeCell ref="A1:J1"/>
    <mergeCell ref="A2:J2"/>
    <mergeCell ref="G24:J24"/>
    <mergeCell ref="F4:J4"/>
    <mergeCell ref="B30:J30"/>
    <mergeCell ref="B24:E24"/>
    <mergeCell ref="B28:E28"/>
    <mergeCell ref="B27:J27"/>
    <mergeCell ref="G28:J28"/>
    <mergeCell ref="B25:D25"/>
    <mergeCell ref="H25:I25"/>
  </mergeCells>
  <phoneticPr fontId="10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J30"/>
  <sheetViews>
    <sheetView view="pageBreakPreview" topLeftCell="A16" zoomScaleNormal="70" zoomScaleSheetLayoutView="100" workbookViewId="0">
      <selection activeCell="B27" sqref="B27:J27"/>
    </sheetView>
  </sheetViews>
  <sheetFormatPr defaultRowHeight="13.5" x14ac:dyDescent="0.15"/>
  <cols>
    <col min="1" max="1" width="7.25" customWidth="1"/>
    <col min="2" max="2" width="13.625" customWidth="1"/>
    <col min="3" max="3" width="5.625" customWidth="1"/>
    <col min="4" max="4" width="13.625" customWidth="1"/>
    <col min="5" max="5" width="5.625" customWidth="1"/>
    <col min="6" max="6" width="7.25" customWidth="1"/>
    <col min="7" max="7" width="13.625" customWidth="1"/>
    <col min="8" max="8" width="5.625" customWidth="1"/>
    <col min="9" max="9" width="13.625" customWidth="1"/>
    <col min="10" max="10" width="5.625" customWidth="1"/>
  </cols>
  <sheetData>
    <row r="1" spans="1:10" s="64" customFormat="1" ht="61.5" customHeight="1" x14ac:dyDescent="0.15">
      <c r="A1" s="178" t="s">
        <v>46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64" customFormat="1" ht="23.45" customHeight="1" x14ac:dyDescent="0.15">
      <c r="A2" s="179" t="s">
        <v>41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64" customFormat="1" ht="6.9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17.100000000000001" customHeight="1" x14ac:dyDescent="0.15">
      <c r="A4" s="68" t="s">
        <v>47</v>
      </c>
      <c r="B4" s="67" t="str">
        <f>IF(ダブルス入力用!D7="","　男子　・　女子",ダブルス入力用!D7)</f>
        <v>　男子　・　女子</v>
      </c>
      <c r="C4" s="67"/>
      <c r="D4" s="67"/>
      <c r="E4" s="68" t="s">
        <v>48</v>
      </c>
      <c r="F4" s="181" t="str">
        <f>IF(ダブルス入力用!D8="","ダブルス",ダブルス入力用!D8)</f>
        <v>ダブルス</v>
      </c>
      <c r="G4" s="181" t="str">
        <f>IF(ダブルス入力用!J7="","　男子　・　女子",ダブルス入力用!J7)</f>
        <v>　男子　・　女子</v>
      </c>
      <c r="H4" s="181"/>
      <c r="I4" s="181"/>
      <c r="J4" s="181" t="str">
        <f>IF(ダブルス入力用!K7="","　男子　・　女子",ダブルス入力用!K7)</f>
        <v>　男子　・　女子</v>
      </c>
    </row>
    <row r="5" spans="1:10" ht="11.1" customHeight="1" x14ac:dyDescent="0.15">
      <c r="A5" s="55"/>
      <c r="B5" s="69"/>
      <c r="C5" s="69"/>
      <c r="D5" s="69"/>
      <c r="F5" s="55"/>
      <c r="G5" s="69"/>
      <c r="H5" s="69"/>
      <c r="I5" s="69"/>
    </row>
    <row r="6" spans="1:10" ht="17.25" x14ac:dyDescent="0.15">
      <c r="B6" s="23"/>
      <c r="C6" s="23"/>
      <c r="D6" s="23"/>
      <c r="E6" s="23"/>
      <c r="F6" s="23"/>
      <c r="G6" s="23"/>
      <c r="H6" s="23"/>
      <c r="I6" s="23"/>
      <c r="J6" s="49" t="s">
        <v>44</v>
      </c>
    </row>
    <row r="7" spans="1:10" ht="8.1" customHeight="1" thickBo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27.95" customHeight="1" x14ac:dyDescent="0.15">
      <c r="A8" s="58" t="s">
        <v>28</v>
      </c>
      <c r="B8" s="74" t="s">
        <v>58</v>
      </c>
      <c r="C8" s="73" t="s">
        <v>51</v>
      </c>
      <c r="D8" s="74" t="s">
        <v>59</v>
      </c>
      <c r="E8" s="77" t="s">
        <v>0</v>
      </c>
      <c r="F8" s="58" t="s">
        <v>28</v>
      </c>
      <c r="G8" s="74" t="s">
        <v>58</v>
      </c>
      <c r="H8" s="73" t="s">
        <v>51</v>
      </c>
      <c r="I8" s="74" t="s">
        <v>59</v>
      </c>
      <c r="J8" s="77" t="s">
        <v>0</v>
      </c>
    </row>
    <row r="9" spans="1:10" ht="27.95" customHeight="1" x14ac:dyDescent="0.15">
      <c r="A9" s="20">
        <v>1</v>
      </c>
      <c r="B9" s="75" t="str">
        <f>CONCATENATE(ダブルス入力用!$K16,"　",ダブルス入力用!$L16)</f>
        <v>　</v>
      </c>
      <c r="C9" s="71" t="str">
        <f>CONCATENATE(ダブルス入力用!$M16)</f>
        <v/>
      </c>
      <c r="D9" s="75" t="str">
        <f>CONCATENATE(ダブルス入力用!$N16,"　",ダブルス入力用!$O16)</f>
        <v>　</v>
      </c>
      <c r="E9" s="78" t="str">
        <f>CONCATENATE(ダブルス入力用!$P16)</f>
        <v/>
      </c>
      <c r="F9" s="20"/>
      <c r="G9" s="75"/>
      <c r="H9" s="71"/>
      <c r="I9" s="75"/>
      <c r="J9" s="78"/>
    </row>
    <row r="10" spans="1:10" ht="27.95" customHeight="1" x14ac:dyDescent="0.15">
      <c r="A10" s="20">
        <v>2</v>
      </c>
      <c r="B10" s="75" t="str">
        <f>CONCATENATE(ダブルス入力用!$K17,"　",ダブルス入力用!$L17)</f>
        <v>　</v>
      </c>
      <c r="C10" s="71" t="str">
        <f>CONCATENATE(ダブルス入力用!$M17)</f>
        <v/>
      </c>
      <c r="D10" s="75" t="str">
        <f>CONCATENATE(ダブルス入力用!$N17,"　",ダブルス入力用!$O17)</f>
        <v>　</v>
      </c>
      <c r="E10" s="78" t="str">
        <f>CONCATENATE(ダブルス入力用!$P17)</f>
        <v/>
      </c>
      <c r="F10" s="20"/>
      <c r="G10" s="75"/>
      <c r="H10" s="71"/>
      <c r="I10" s="75"/>
      <c r="J10" s="78"/>
    </row>
    <row r="11" spans="1:10" ht="27.95" customHeight="1" x14ac:dyDescent="0.15">
      <c r="A11" s="20">
        <v>3</v>
      </c>
      <c r="B11" s="75" t="str">
        <f>CONCATENATE(ダブルス入力用!$K18,"　",ダブルス入力用!$L18)</f>
        <v>　</v>
      </c>
      <c r="C11" s="71" t="str">
        <f>CONCATENATE(ダブルス入力用!$M18)</f>
        <v/>
      </c>
      <c r="D11" s="75" t="str">
        <f>CONCATENATE(ダブルス入力用!$N18,"　",ダブルス入力用!$O18)</f>
        <v>　</v>
      </c>
      <c r="E11" s="78" t="str">
        <f>CONCATENATE(ダブルス入力用!$P18)</f>
        <v/>
      </c>
      <c r="F11" s="20"/>
      <c r="G11" s="75"/>
      <c r="H11" s="71"/>
      <c r="I11" s="75"/>
      <c r="J11" s="78"/>
    </row>
    <row r="12" spans="1:10" ht="27.95" customHeight="1" x14ac:dyDescent="0.15">
      <c r="A12" s="20">
        <v>4</v>
      </c>
      <c r="B12" s="75" t="str">
        <f>CONCATENATE(ダブルス入力用!$K19,"　",ダブルス入力用!$L19)</f>
        <v>　</v>
      </c>
      <c r="C12" s="71" t="str">
        <f>CONCATENATE(ダブルス入力用!$M19)</f>
        <v/>
      </c>
      <c r="D12" s="75" t="str">
        <f>CONCATENATE(ダブルス入力用!$N19,"　",ダブルス入力用!$O19)</f>
        <v>　</v>
      </c>
      <c r="E12" s="78" t="str">
        <f>CONCATENATE(ダブルス入力用!$P19)</f>
        <v/>
      </c>
      <c r="F12" s="20"/>
      <c r="G12" s="75"/>
      <c r="H12" s="71"/>
      <c r="I12" s="75"/>
      <c r="J12" s="78"/>
    </row>
    <row r="13" spans="1:10" ht="27.95" customHeight="1" x14ac:dyDescent="0.15">
      <c r="A13" s="20">
        <v>5</v>
      </c>
      <c r="B13" s="75" t="str">
        <f>CONCATENATE(ダブルス入力用!$K20,"　",ダブルス入力用!$L20)</f>
        <v>　</v>
      </c>
      <c r="C13" s="71" t="str">
        <f>CONCATENATE(ダブルス入力用!$M20)</f>
        <v/>
      </c>
      <c r="D13" s="75" t="str">
        <f>CONCATENATE(ダブルス入力用!$N20,"　",ダブルス入力用!$O20)</f>
        <v>　</v>
      </c>
      <c r="E13" s="78" t="str">
        <f>CONCATENATE(ダブルス入力用!$P20)</f>
        <v/>
      </c>
      <c r="F13" s="20"/>
      <c r="G13" s="75"/>
      <c r="H13" s="71"/>
      <c r="I13" s="75"/>
      <c r="J13" s="78"/>
    </row>
    <row r="14" spans="1:10" ht="27.95" customHeight="1" x14ac:dyDescent="0.15">
      <c r="A14" s="20">
        <v>6</v>
      </c>
      <c r="B14" s="75" t="str">
        <f>CONCATENATE(ダブルス入力用!$K21,"　",ダブルス入力用!$L21)</f>
        <v>　</v>
      </c>
      <c r="C14" s="71" t="str">
        <f>CONCATENATE(ダブルス入力用!$M21)</f>
        <v/>
      </c>
      <c r="D14" s="75" t="str">
        <f>CONCATENATE(ダブルス入力用!$N21,"　",ダブルス入力用!$O21)</f>
        <v>　</v>
      </c>
      <c r="E14" s="78" t="str">
        <f>CONCATENATE(ダブルス入力用!$P21)</f>
        <v/>
      </c>
      <c r="F14" s="20"/>
      <c r="G14" s="75"/>
      <c r="H14" s="71"/>
      <c r="I14" s="75"/>
      <c r="J14" s="78"/>
    </row>
    <row r="15" spans="1:10" ht="27.95" customHeight="1" x14ac:dyDescent="0.15">
      <c r="A15" s="20">
        <v>7</v>
      </c>
      <c r="B15" s="75" t="str">
        <f>CONCATENATE(ダブルス入力用!$K22,"　",ダブルス入力用!$L22)</f>
        <v>　</v>
      </c>
      <c r="C15" s="71" t="str">
        <f>CONCATENATE(ダブルス入力用!$M22)</f>
        <v/>
      </c>
      <c r="D15" s="75" t="str">
        <f>CONCATENATE(ダブルス入力用!$N22,"　",ダブルス入力用!$O22)</f>
        <v>　</v>
      </c>
      <c r="E15" s="78" t="str">
        <f>CONCATENATE(ダブルス入力用!$P22)</f>
        <v/>
      </c>
      <c r="F15" s="20"/>
      <c r="G15" s="75"/>
      <c r="H15" s="71"/>
      <c r="I15" s="75"/>
      <c r="J15" s="78"/>
    </row>
    <row r="16" spans="1:10" ht="27.95" customHeight="1" x14ac:dyDescent="0.15">
      <c r="A16" s="20">
        <v>8</v>
      </c>
      <c r="B16" s="75" t="str">
        <f>CONCATENATE(ダブルス入力用!$K23,"　",ダブルス入力用!$L23)</f>
        <v>　</v>
      </c>
      <c r="C16" s="71" t="str">
        <f>CONCATENATE(ダブルス入力用!$M23)</f>
        <v/>
      </c>
      <c r="D16" s="75" t="str">
        <f>CONCATENATE(ダブルス入力用!$N23,"　",ダブルス入力用!$O23)</f>
        <v>　</v>
      </c>
      <c r="E16" s="78" t="str">
        <f>CONCATENATE(ダブルス入力用!$P23)</f>
        <v/>
      </c>
      <c r="F16" s="20"/>
      <c r="G16" s="75"/>
      <c r="H16" s="71"/>
      <c r="I16" s="75"/>
      <c r="J16" s="78"/>
    </row>
    <row r="17" spans="1:10" ht="27.95" customHeight="1" x14ac:dyDescent="0.15">
      <c r="A17" s="20">
        <v>9</v>
      </c>
      <c r="B17" s="75" t="str">
        <f>CONCATENATE(ダブルス入力用!$K24,"　",ダブルス入力用!$L24)</f>
        <v>　</v>
      </c>
      <c r="C17" s="71" t="str">
        <f>CONCATENATE(ダブルス入力用!$M24)</f>
        <v/>
      </c>
      <c r="D17" s="75" t="str">
        <f>CONCATENATE(ダブルス入力用!$N24,"　",ダブルス入力用!$O24)</f>
        <v>　</v>
      </c>
      <c r="E17" s="78" t="str">
        <f>CONCATENATE(ダブルス入力用!$P24)</f>
        <v/>
      </c>
      <c r="F17" s="20"/>
      <c r="G17" s="75"/>
      <c r="H17" s="71"/>
      <c r="I17" s="75"/>
      <c r="J17" s="78"/>
    </row>
    <row r="18" spans="1:10" ht="27.95" customHeight="1" x14ac:dyDescent="0.15">
      <c r="A18" s="56">
        <v>10</v>
      </c>
      <c r="B18" s="75" t="str">
        <f>CONCATENATE(ダブルス入力用!$K25,"　",ダブルス入力用!$L25)</f>
        <v>　</v>
      </c>
      <c r="C18" s="71" t="str">
        <f>CONCATENATE(ダブルス入力用!$M25)</f>
        <v/>
      </c>
      <c r="D18" s="75" t="str">
        <f>CONCATENATE(ダブルス入力用!$N25,"　",ダブルス入力用!$O25)</f>
        <v>　</v>
      </c>
      <c r="E18" s="78" t="str">
        <f>CONCATENATE(ダブルス入力用!$P25)</f>
        <v/>
      </c>
      <c r="F18" s="20"/>
      <c r="G18" s="75"/>
      <c r="H18" s="71"/>
      <c r="I18" s="75"/>
      <c r="J18" s="78"/>
    </row>
    <row r="19" spans="1:10" ht="27.95" customHeight="1" x14ac:dyDescent="0.15">
      <c r="A19" s="56">
        <v>11</v>
      </c>
      <c r="B19" s="75" t="str">
        <f>CONCATENATE(ダブルス入力用!$K26,"　",ダブルス入力用!$L26)</f>
        <v>　</v>
      </c>
      <c r="C19" s="71" t="str">
        <f>CONCATENATE(ダブルス入力用!$M26)</f>
        <v/>
      </c>
      <c r="D19" s="75" t="str">
        <f>CONCATENATE(ダブルス入力用!$N26,"　",ダブルス入力用!$O26)</f>
        <v>　</v>
      </c>
      <c r="E19" s="78" t="str">
        <f>CONCATENATE(ダブルス入力用!$P26)</f>
        <v/>
      </c>
      <c r="F19" s="20"/>
      <c r="G19" s="75"/>
      <c r="H19" s="71"/>
      <c r="I19" s="75"/>
      <c r="J19" s="78"/>
    </row>
    <row r="20" spans="1:10" ht="27.95" customHeight="1" x14ac:dyDescent="0.15">
      <c r="A20" s="56">
        <v>12</v>
      </c>
      <c r="B20" s="75" t="str">
        <f>CONCATENATE(ダブルス入力用!$K27,"　",ダブルス入力用!$L27)</f>
        <v>　</v>
      </c>
      <c r="C20" s="71" t="str">
        <f>CONCATENATE(ダブルス入力用!$M27)</f>
        <v/>
      </c>
      <c r="D20" s="75" t="str">
        <f>CONCATENATE(ダブルス入力用!$N27,"　",ダブルス入力用!$O27)</f>
        <v>　</v>
      </c>
      <c r="E20" s="78" t="str">
        <f>CONCATENATE(ダブルス入力用!$P27)</f>
        <v/>
      </c>
      <c r="F20" s="20"/>
      <c r="G20" s="75"/>
      <c r="H20" s="71"/>
      <c r="I20" s="75"/>
      <c r="J20" s="78"/>
    </row>
    <row r="21" spans="1:10" ht="27.95" customHeight="1" x14ac:dyDescent="0.15">
      <c r="A21" s="56">
        <v>13</v>
      </c>
      <c r="B21" s="75" t="str">
        <f>CONCATENATE(ダブルス入力用!$K28,"　",ダブルス入力用!$L28)</f>
        <v>　</v>
      </c>
      <c r="C21" s="71" t="str">
        <f>CONCATENATE(ダブルス入力用!$M28)</f>
        <v/>
      </c>
      <c r="D21" s="75" t="str">
        <f>CONCATENATE(ダブルス入力用!$N28,"　",ダブルス入力用!$O28)</f>
        <v>　</v>
      </c>
      <c r="E21" s="78" t="str">
        <f>CONCATENATE(ダブルス入力用!$P28)</f>
        <v/>
      </c>
      <c r="F21" s="20"/>
      <c r="G21" s="75"/>
      <c r="H21" s="71"/>
      <c r="I21" s="75"/>
      <c r="J21" s="78"/>
    </row>
    <row r="22" spans="1:10" ht="27.95" customHeight="1" x14ac:dyDescent="0.15">
      <c r="A22" s="56">
        <v>14</v>
      </c>
      <c r="B22" s="75" t="str">
        <f>CONCATENATE(ダブルス入力用!$K29,"　",ダブルス入力用!$L29)</f>
        <v>　</v>
      </c>
      <c r="C22" s="71" t="str">
        <f>CONCATENATE(ダブルス入力用!$M29)</f>
        <v/>
      </c>
      <c r="D22" s="75" t="str">
        <f>CONCATENATE(ダブルス入力用!$N29,"　",ダブルス入力用!$O29)</f>
        <v>　</v>
      </c>
      <c r="E22" s="78" t="str">
        <f>CONCATENATE(ダブルス入力用!$P29)</f>
        <v/>
      </c>
      <c r="F22" s="20"/>
      <c r="G22" s="75"/>
      <c r="H22" s="71"/>
      <c r="I22" s="75"/>
      <c r="J22" s="78"/>
    </row>
    <row r="23" spans="1:10" ht="27.95" customHeight="1" thickBot="1" x14ac:dyDescent="0.2">
      <c r="A23" s="57">
        <v>15</v>
      </c>
      <c r="B23" s="76" t="str">
        <f>CONCATENATE(ダブルス入力用!$K30,"　",ダブルス入力用!$L30)</f>
        <v>　</v>
      </c>
      <c r="C23" s="72" t="str">
        <f>CONCATENATE(ダブルス入力用!$M30)</f>
        <v/>
      </c>
      <c r="D23" s="76" t="str">
        <f>CONCATENATE(ダブルス入力用!$N30,"　",ダブルス入力用!$O30)</f>
        <v>　</v>
      </c>
      <c r="E23" s="79" t="str">
        <f>CONCATENATE(ダブルス入力用!$P30)</f>
        <v/>
      </c>
      <c r="F23" s="21"/>
      <c r="G23" s="76"/>
      <c r="H23" s="72"/>
      <c r="I23" s="76"/>
      <c r="J23" s="79"/>
    </row>
    <row r="24" spans="1:10" ht="14.45" customHeight="1" thickBot="1" x14ac:dyDescent="0.2">
      <c r="B24" s="180"/>
      <c r="C24" s="180"/>
      <c r="D24" s="180"/>
      <c r="E24" s="177"/>
      <c r="G24" s="180"/>
      <c r="H24" s="180"/>
      <c r="I24" s="180"/>
      <c r="J24" s="177"/>
    </row>
    <row r="25" spans="1:10" ht="30.6" customHeight="1" thickBot="1" x14ac:dyDescent="0.2">
      <c r="A25" s="61" t="s">
        <v>29</v>
      </c>
      <c r="B25" s="182" t="str">
        <f>IF(ダブルス入力用!D10="","",1200*ダブルス入力用!D10)</f>
        <v/>
      </c>
      <c r="C25" s="183"/>
      <c r="D25" s="192"/>
      <c r="E25" s="62" t="s">
        <v>30</v>
      </c>
      <c r="G25" s="66" t="s">
        <v>60</v>
      </c>
      <c r="H25" s="193" t="str">
        <f>IF(ダブルス入力用!D10="","",ダブルス入力用!D10)</f>
        <v/>
      </c>
      <c r="I25" s="193"/>
      <c r="J25" s="2" t="s">
        <v>61</v>
      </c>
    </row>
    <row r="26" spans="1:10" ht="22.5" customHeight="1" thickBot="1" x14ac:dyDescent="0.2">
      <c r="A26" s="59" t="s">
        <v>43</v>
      </c>
      <c r="B26" s="2"/>
      <c r="C26" s="2"/>
      <c r="D26" s="2"/>
      <c r="E26" s="2"/>
      <c r="F26" s="2"/>
      <c r="G26" s="2"/>
      <c r="H26" s="2"/>
      <c r="I26" s="2"/>
      <c r="J26" s="65" t="str">
        <f>IF(ダブルス入力用!G6="","入 金 日　　　月　　　日"," 入 金 日 "&amp;TEXT(ダブルス入力用!G6,"m月d日"))</f>
        <v>入 金 日　　　月　　　日</v>
      </c>
    </row>
    <row r="27" spans="1:10" ht="35.1" customHeight="1" x14ac:dyDescent="0.15">
      <c r="A27" s="60" t="s">
        <v>31</v>
      </c>
      <c r="B27" s="188" t="str">
        <f>IF(ダブルス入力用!D3="","",ダブルス入力用!D3)</f>
        <v/>
      </c>
      <c r="C27" s="189"/>
      <c r="D27" s="189"/>
      <c r="E27" s="189"/>
      <c r="F27" s="189"/>
      <c r="G27" s="189"/>
      <c r="H27" s="189"/>
      <c r="I27" s="189"/>
      <c r="J27" s="190"/>
    </row>
    <row r="28" spans="1:10" ht="35.1" customHeight="1" thickBot="1" x14ac:dyDescent="0.2">
      <c r="A28" s="21" t="s">
        <v>32</v>
      </c>
      <c r="B28" s="185" t="str">
        <f>IF(ダブルス入力用!D5="","",ダブルス入力用!D5)</f>
        <v/>
      </c>
      <c r="C28" s="186"/>
      <c r="D28" s="186"/>
      <c r="E28" s="187"/>
      <c r="F28" s="54" t="s">
        <v>33</v>
      </c>
      <c r="G28" s="185" t="str">
        <f>IF(ダブルス入力用!D4="","",ダブルス入力用!D4)</f>
        <v/>
      </c>
      <c r="H28" s="186"/>
      <c r="I28" s="186"/>
      <c r="J28" s="191"/>
    </row>
    <row r="29" spans="1:10" ht="15" customHeight="1" thickBot="1" x14ac:dyDescent="0.2"/>
    <row r="30" spans="1:10" ht="35.1" customHeight="1" thickBot="1" x14ac:dyDescent="0.2">
      <c r="A30" s="80" t="s">
        <v>62</v>
      </c>
      <c r="B30" s="182" t="str">
        <f>IF(ダブルス入力用!D2="","",ダブルス入力用!D2)</f>
        <v/>
      </c>
      <c r="C30" s="183"/>
      <c r="D30" s="183"/>
      <c r="E30" s="183"/>
      <c r="F30" s="183"/>
      <c r="G30" s="183"/>
      <c r="H30" s="183"/>
      <c r="I30" s="183"/>
      <c r="J30" s="184"/>
    </row>
  </sheetData>
  <sheetProtection algorithmName="SHA-512" hashValue="25uhGxX4Uq7S+fe8oFyP7PrCJ5fveX8TJlGS62Assp9SUAj2exZ/Amw6Y5hSdKyVsGtzf3DpCnH8xFR+Q7fgAQ==" saltValue="UfBX3KUSaQInPYK9RdM0+Q==" spinCount="100000" sheet="1" objects="1" scenarios="1"/>
  <mergeCells count="11">
    <mergeCell ref="B27:J27"/>
    <mergeCell ref="B28:E28"/>
    <mergeCell ref="G28:J28"/>
    <mergeCell ref="B30:J30"/>
    <mergeCell ref="A1:J1"/>
    <mergeCell ref="A2:J2"/>
    <mergeCell ref="F4:J4"/>
    <mergeCell ref="B24:E24"/>
    <mergeCell ref="G24:J24"/>
    <mergeCell ref="B25:D25"/>
    <mergeCell ref="H25:I25"/>
  </mergeCells>
  <phoneticPr fontId="12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ダブルス入力用</vt:lpstr>
      <vt:lpstr>印刷用</vt:lpstr>
      <vt:lpstr>学校対抗入力用 </vt:lpstr>
      <vt:lpstr>印刷（出場選手）</vt:lpstr>
      <vt:lpstr>印刷 (推薦選手)</vt:lpstr>
      <vt:lpstr>'印刷 (推薦選手)'!Print_Area</vt:lpstr>
      <vt:lpstr>'印刷（出場選手）'!Print_Area</vt:lpstr>
      <vt:lpstr>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高体連卓球中部ブロック</dc:creator>
  <cp:lastModifiedBy>瓜生　修</cp:lastModifiedBy>
  <cp:lastPrinted>2022-05-27T04:17:53Z</cp:lastPrinted>
  <dcterms:created xsi:type="dcterms:W3CDTF">2010-03-08T04:29:13Z</dcterms:created>
  <dcterms:modified xsi:type="dcterms:W3CDTF">2023-06-05T02:01:26Z</dcterms:modified>
</cp:coreProperties>
</file>